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U:\GRANTS\Grants Team\Submissions Tool Kit\Submissions Toolkit 2022\Submissions Toolkit for Distribution\1. Pre Award Guide\"/>
    </mc:Choice>
  </mc:AlternateContent>
  <xr:revisionPtr revIDLastSave="0" documentId="8_{25CFC57B-F975-4262-BC2A-EE5CA44532C6}" xr6:coauthVersionLast="47" xr6:coauthVersionMax="47" xr10:uidLastSave="{00000000-0000-0000-0000-000000000000}"/>
  <workbookProtection workbookAlgorithmName="SHA-512" workbookHashValue="foqVFjYUrPXFiMoV4Y2r7KNg93pjQz3IzDapB8ctu9gloAMdmqtFWCnrRDlg2FzKsc4XG974k5rhx12acsAD4w==" workbookSaltValue="O98rthMdXsiPmOrC4PHJYw==" workbookSpinCount="100000" lockStructure="1"/>
  <bookViews>
    <workbookView xWindow="-108" yWindow="-108" windowWidth="23256" windowHeight="12576" firstSheet="8" activeTab="8" xr2:uid="{00000000-000D-0000-FFFF-FFFF00000000}"/>
  </bookViews>
  <sheets>
    <sheet name="Salaries" sheetId="39" state="hidden" r:id="rId1"/>
    <sheet name="Salary cost codes" sheetId="45" state="hidden" r:id="rId2"/>
    <sheet name="Cost code categories" sheetId="43" state="hidden" r:id="rId3"/>
    <sheet name="Guide&gt;&gt;" sheetId="1" state="hidden" r:id="rId4"/>
    <sheet name="Links" sheetId="3" state="hidden" r:id="rId5"/>
    <sheet name="Cost code summary" sheetId="42" state="hidden" r:id="rId6"/>
    <sheet name="Non-salary cost codes" sheetId="51" state="hidden" r:id="rId7"/>
    <sheet name="Casual Salaries" sheetId="44" state="hidden" r:id="rId8"/>
    <sheet name="Summary Sheet" sheetId="17" r:id="rId9"/>
    <sheet name="Continue_Fixed Salary" sheetId="46" r:id="rId10"/>
    <sheet name="Casual Salary" sheetId="47" r:id="rId11"/>
    <sheet name="Manual Salary" sheetId="48" r:id="rId12"/>
    <sheet name="Non-Salary Costs" sheetId="50" state="hidden" r:id="rId13"/>
    <sheet name="Budget Load" sheetId="32" state="hidden" r:id="rId14"/>
    <sheet name="Invoicing Details" sheetId="38" state="hidden" r:id="rId15"/>
    <sheet name="Guidance on non-salary costs" sheetId="52" state="hidden" r:id="rId16"/>
    <sheet name="Partner 1" sheetId="33" state="hidden" r:id="rId17"/>
    <sheet name="Partner 2" sheetId="35" state="hidden" r:id="rId18"/>
    <sheet name="Partner 3" sheetId="36" state="hidden" r:id="rId19"/>
    <sheet name="Partner 4" sheetId="34" state="hidden" r:id="rId20"/>
    <sheet name="Partner 5" sheetId="37" state="hidden" r:id="rId21"/>
  </sheets>
  <definedNames>
    <definedName name="CasOnCostRates">Salaries!$G$74:$AU$75</definedName>
    <definedName name="CasualSalaries">'Casual Salary'!$E$5:$AR$44</definedName>
    <definedName name="CasualSalaryEmplTypes">'Casual Salary'!$D$5:$D$44</definedName>
    <definedName name="CasualSalaryHdrs">'Casual Salary'!$E$4:$AR$4</definedName>
    <definedName name="CasualSalaryYears">'Casual Salary'!$E$3:$AR$3</definedName>
    <definedName name="class" localSheetId="3">#REF!</definedName>
    <definedName name="class" localSheetId="16">#REF!</definedName>
    <definedName name="class" localSheetId="17">#REF!</definedName>
    <definedName name="class" localSheetId="18">#REF!</definedName>
    <definedName name="class" localSheetId="19">#REF!</definedName>
    <definedName name="class" localSheetId="20">#REF!</definedName>
    <definedName name="CostCodes">'Salary cost codes'!$A$2:$B$13</definedName>
    <definedName name="CostCodesOnly">'Salary cost codes'!$A$2:$A$13</definedName>
    <definedName name="CostCodeTitles">'Salary cost codes'!$B$2:$B$13</definedName>
    <definedName name="EndDate">'Continue_Fixed Salary'!$G$5:$G$19</definedName>
    <definedName name="ETHICS">Links!$A$37:$A$41</definedName>
    <definedName name="FTE">'Continue_Fixed Salary'!$E$5:$E$19</definedName>
    <definedName name="FTEs">'Continue_Fixed Salary'!$E$5:$E$19</definedName>
    <definedName name="FundingSource">'Summary Sheet'!$C$10</definedName>
    <definedName name="HERDC" localSheetId="8">Links!$A$3:$A$19</definedName>
    <definedName name="HERDC">Links!$A$3:$A$19</definedName>
    <definedName name="LEVY" localSheetId="8">Links!$A$30:$A$34</definedName>
    <definedName name="LEVY">Links!$A$33:$A$56</definedName>
    <definedName name="ManEmplTypes">'Manual Salary'!$D$5:$D$19</definedName>
    <definedName name="ManOnCosts">'Manual Salary'!$T$5:$AA$19</definedName>
    <definedName name="ManOnCostYears">'Manual Salary'!$T$4:$AA$4</definedName>
    <definedName name="ManSalary">'Manual Salary'!$L$5:$S$19</definedName>
    <definedName name="ManSalaryYears">'Manual Salary'!$L$4:$S$4</definedName>
    <definedName name="MaxIncrement">'Continue_Fixed Salary'!#REF!</definedName>
    <definedName name="NonSalaryCostCodeCategories">'Non-salary cost codes'!$C$2:$C$66</definedName>
    <definedName name="NonSalaryCostCodes">'Non-salary cost codes'!$A$2:$A$66</definedName>
    <definedName name="nonSalaryCostCodesandTitles">'Non-salary cost codes'!$D$2:$D$66</definedName>
    <definedName name="NonSalaryCostCodeTitles">'Non-salary cost codes'!$B$2:$B$66</definedName>
    <definedName name="NonSalaryCosts">'Non-Salary Costs'!$F$19:$M$158</definedName>
    <definedName name="NonSalaryCostsCodes">'Non-Salary Costs'!$D$19:$D$158</definedName>
    <definedName name="NonSalaryCostYears">'Non-Salary Costs'!$F$3:$M$3</definedName>
    <definedName name="OnCostCodes" localSheetId="1">'Salary cost codes'!#REF!</definedName>
    <definedName name="OnCostCodes">'Cost code categories'!$C$1:$C$7</definedName>
    <definedName name="OnCosts" localSheetId="7">Table2[]</definedName>
    <definedName name="OnCosts" localSheetId="10">Table2[]</definedName>
    <definedName name="OnCosts" localSheetId="9">Table2[]</definedName>
    <definedName name="OnCosts" localSheetId="1">Table2[]</definedName>
    <definedName name="OnCosts">Table2[]</definedName>
    <definedName name="_xlnm.Print_Area" localSheetId="13">'Budget Load'!$B$1:$L$137</definedName>
    <definedName name="_xlnm.Print_Area" localSheetId="16">'Partner 1'!$B$1:$L$144</definedName>
    <definedName name="_xlnm.Print_Area" localSheetId="17">'Partner 2'!$B$1:$L$144</definedName>
    <definedName name="_xlnm.Print_Area" localSheetId="18">'Partner 3'!$B$1:$L$145</definedName>
    <definedName name="_xlnm.Print_Area" localSheetId="19">'Partner 4'!$B$1:$L$144</definedName>
    <definedName name="_xlnm.Print_Area" localSheetId="20">'Partner 5'!$B$1:$L$144</definedName>
    <definedName name="_xlnm.Print_Area" localSheetId="8">'Summary Sheet'!$A$1:$M$63</definedName>
    <definedName name="PrintingArea" localSheetId="3">#REF!</definedName>
    <definedName name="PrintingArea" localSheetId="16">#REF!</definedName>
    <definedName name="PrintingArea" localSheetId="17">#REF!</definedName>
    <definedName name="PrintingArea" localSheetId="18">#REF!</definedName>
    <definedName name="PrintingArea" localSheetId="19">#REF!</definedName>
    <definedName name="PrintingArea" localSheetId="20">#REF!</definedName>
    <definedName name="PrjEmplTypes">'Continue_Fixed Salary'!$D$5:$D$19</definedName>
    <definedName name="PrjOnCosts">'Continue_Fixed Salary'!$P$5:$W$19</definedName>
    <definedName name="PrjOnCostYear">'Continue_Fixed Salary'!$P$4:$W$4</definedName>
    <definedName name="PrjOnCostYears">'Continue_Fixed Salary'!$P$4:$W$4</definedName>
    <definedName name="PrjSalaries">'Continue_Fixed Salary'!$H$5:$O$19</definedName>
    <definedName name="PrjSalaryYears">'Continue_Fixed Salary'!$H$4:$O$4</definedName>
    <definedName name="question">Links!$A$58:$A$60</definedName>
    <definedName name="ResCategories">Links!$A$3:$A$27</definedName>
    <definedName name="Salaries">Salaries!$G$9:$BJ$71</definedName>
    <definedName name="SalaryByYearLevelIncrement">_xludf.LAMBDA(year,level,increment,INDEX(Salaries,MATCH(1,("Academic Level 3"=SalaryLevels)*(3=SalaryIncrements)),MATCH(2023,SalaryYears)))</definedName>
    <definedName name="SalaryCodes">Salaries!$A$9:$A$71</definedName>
    <definedName name="SalaryCostCodes" localSheetId="1">'Salary cost codes'!#REF!</definedName>
    <definedName name="SalaryCostCodes">'Salary cost codes'!$A$2:$A$7</definedName>
    <definedName name="SalaryIncrements">Salaries!$C$9:$C$71</definedName>
    <definedName name="SalaryLevel">'Continue_Fixed Salary'!#REF!</definedName>
    <definedName name="SalaryLevels">Salaries!$B$9:$B$71</definedName>
    <definedName name="SalaryScale">'Continue_Fixed Salary'!$C$5:$C$19</definedName>
    <definedName name="SalaryYears">Salaries!$G$8:$BJ$8</definedName>
    <definedName name="SourceofFunds">'Salary cost codes'!$A$21:$A$77</definedName>
    <definedName name="Stage">'Summary Sheet'!$K$14</definedName>
    <definedName name="StartDate">'Continue_Fixed Salary'!$F$5:$F$19</definedName>
    <definedName name="StartingFinYear">'Continue_Fixed Salary'!#REF!</definedName>
    <definedName name="StartingIncrement">'Continue_Fixed Salary'!#REF!</definedName>
    <definedName name="Table3" localSheetId="3">#REF!</definedName>
    <definedName name="Table3" localSheetId="16">#REF!</definedName>
    <definedName name="Table3" localSheetId="17">#REF!</definedName>
    <definedName name="Table3" localSheetId="18">#REF!</definedName>
    <definedName name="Table3" localSheetId="19">#REF!</definedName>
    <definedName name="Table3" localSheetId="20">#REF!</definedName>
    <definedName name="Table4" localSheetId="3">#REF!</definedName>
    <definedName name="Table4" localSheetId="16">#REF!</definedName>
    <definedName name="Table4" localSheetId="17">#REF!</definedName>
    <definedName name="Table4" localSheetId="18">#REF!</definedName>
    <definedName name="Table4" localSheetId="19">#REF!</definedName>
    <definedName name="Table4" localSheetId="20">#REF!</definedName>
    <definedName name="YesNo">Links!$A$58:$A$59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39" l="1"/>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9" i="39"/>
  <c r="F50" i="39"/>
  <c r="F51" i="39"/>
  <c r="F52" i="39"/>
  <c r="F53" i="39"/>
  <c r="F54" i="39"/>
  <c r="F55" i="39"/>
  <c r="F56" i="39"/>
  <c r="F57" i="39"/>
  <c r="F58" i="39"/>
  <c r="F59" i="39"/>
  <c r="F60" i="39"/>
  <c r="F61" i="39"/>
  <c r="F62" i="39"/>
  <c r="F63" i="39"/>
  <c r="F64" i="39"/>
  <c r="F65" i="39"/>
  <c r="F66" i="39"/>
  <c r="F67" i="39"/>
  <c r="F68" i="39"/>
  <c r="F69" i="39"/>
  <c r="F70" i="39"/>
  <c r="F71" i="39"/>
  <c r="F9" i="39"/>
  <c r="O10" i="39"/>
  <c r="O11" i="39"/>
  <c r="O12" i="39"/>
  <c r="O13" i="39"/>
  <c r="O14" i="39"/>
  <c r="O15" i="39"/>
  <c r="O16" i="39"/>
  <c r="O17" i="39"/>
  <c r="O18" i="39"/>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44" i="39"/>
  <c r="O45" i="39"/>
  <c r="O46" i="39"/>
  <c r="O47" i="39"/>
  <c r="O48" i="39"/>
  <c r="O49" i="39"/>
  <c r="O50" i="39"/>
  <c r="O51" i="39"/>
  <c r="O52" i="39"/>
  <c r="O53" i="39"/>
  <c r="O54" i="39"/>
  <c r="O55" i="39"/>
  <c r="O56" i="39"/>
  <c r="O57" i="39"/>
  <c r="O58" i="39"/>
  <c r="O59" i="39"/>
  <c r="O60" i="39"/>
  <c r="O61" i="39"/>
  <c r="O62" i="39"/>
  <c r="O63" i="39"/>
  <c r="O64" i="39"/>
  <c r="O65" i="39"/>
  <c r="O66" i="39"/>
  <c r="O67" i="39"/>
  <c r="O68" i="39"/>
  <c r="O69" i="39"/>
  <c r="O70" i="39"/>
  <c r="O71" i="39"/>
  <c r="O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9" i="39"/>
  <c r="H50" i="39"/>
  <c r="H51" i="39"/>
  <c r="H52" i="39"/>
  <c r="H53" i="39"/>
  <c r="H54" i="39"/>
  <c r="H55" i="39"/>
  <c r="H56" i="39"/>
  <c r="H57" i="39"/>
  <c r="H58" i="39"/>
  <c r="H59" i="39"/>
  <c r="H60" i="39"/>
  <c r="H61" i="39"/>
  <c r="H62" i="39"/>
  <c r="H63" i="39"/>
  <c r="H64" i="39"/>
  <c r="H65" i="39"/>
  <c r="H66" i="39"/>
  <c r="H67" i="39"/>
  <c r="H68" i="39"/>
  <c r="H69" i="39"/>
  <c r="H70" i="39"/>
  <c r="H71" i="39"/>
  <c r="H9" i="39"/>
  <c r="AW10" i="39"/>
  <c r="AW11" i="39"/>
  <c r="AW12" i="39"/>
  <c r="AW13" i="39"/>
  <c r="AW14" i="39"/>
  <c r="AW15" i="39"/>
  <c r="AW16" i="39"/>
  <c r="AW17" i="39"/>
  <c r="AW18" i="39"/>
  <c r="AW19" i="39"/>
  <c r="AW20" i="39"/>
  <c r="AW21" i="39"/>
  <c r="AW22" i="39"/>
  <c r="AW23" i="39"/>
  <c r="AW24" i="39"/>
  <c r="AW25" i="39"/>
  <c r="AW26" i="39"/>
  <c r="AW27" i="39"/>
  <c r="AW28" i="39"/>
  <c r="AW29" i="39"/>
  <c r="AW30" i="39"/>
  <c r="AW31" i="39"/>
  <c r="AW32" i="39"/>
  <c r="AW33" i="39"/>
  <c r="AW34" i="39"/>
  <c r="AW35" i="39"/>
  <c r="AW36" i="39"/>
  <c r="AW37" i="39"/>
  <c r="AW38" i="39"/>
  <c r="AW39" i="39"/>
  <c r="AW40" i="39"/>
  <c r="AW41" i="39"/>
  <c r="AW42" i="39"/>
  <c r="AW43" i="39"/>
  <c r="AW44" i="39"/>
  <c r="AW45" i="39"/>
  <c r="AW46" i="39"/>
  <c r="AW47" i="39"/>
  <c r="AW48" i="39"/>
  <c r="AW49" i="39"/>
  <c r="AW50" i="39"/>
  <c r="AW51" i="39"/>
  <c r="AW52" i="39"/>
  <c r="AW53" i="39"/>
  <c r="AW54" i="39"/>
  <c r="AW55" i="39"/>
  <c r="AW56" i="39"/>
  <c r="AW57" i="39"/>
  <c r="AW58" i="39"/>
  <c r="AW59" i="39"/>
  <c r="AW60" i="39"/>
  <c r="AW61" i="39"/>
  <c r="AW62" i="39"/>
  <c r="AW63" i="39"/>
  <c r="AW64" i="39"/>
  <c r="AW65" i="39"/>
  <c r="AW66" i="39"/>
  <c r="AW67" i="39"/>
  <c r="AW68" i="39"/>
  <c r="AW69" i="39"/>
  <c r="AW70" i="39"/>
  <c r="AW71" i="39"/>
  <c r="AV10" i="39"/>
  <c r="AV11" i="39"/>
  <c r="AV12" i="39"/>
  <c r="AV13" i="39"/>
  <c r="AV14" i="39"/>
  <c r="AV15" i="39"/>
  <c r="AV16" i="39"/>
  <c r="AV17" i="39"/>
  <c r="AV18" i="39"/>
  <c r="AV19" i="39"/>
  <c r="AV20" i="39"/>
  <c r="AV21" i="39"/>
  <c r="AV22" i="39"/>
  <c r="AV23" i="39"/>
  <c r="AV24" i="39"/>
  <c r="AV25" i="39"/>
  <c r="AV26" i="39"/>
  <c r="AV27" i="39"/>
  <c r="AV28" i="39"/>
  <c r="AV29" i="39"/>
  <c r="AV30" i="39"/>
  <c r="AV31" i="39"/>
  <c r="AV32" i="39"/>
  <c r="AV33" i="39"/>
  <c r="AV34" i="39"/>
  <c r="AV35" i="39"/>
  <c r="AV36" i="39"/>
  <c r="AV37" i="39"/>
  <c r="AV38" i="39"/>
  <c r="AV39" i="39"/>
  <c r="AV40" i="39"/>
  <c r="AV41" i="39"/>
  <c r="AV42" i="39"/>
  <c r="AV43" i="39"/>
  <c r="AV44" i="39"/>
  <c r="AV45" i="39"/>
  <c r="AV46" i="39"/>
  <c r="AV47" i="39"/>
  <c r="AV48" i="39"/>
  <c r="AV49" i="39"/>
  <c r="AV50" i="39"/>
  <c r="AV51" i="39"/>
  <c r="AV52" i="39"/>
  <c r="AV53" i="39"/>
  <c r="AV54" i="39"/>
  <c r="AV55" i="39"/>
  <c r="AV56" i="39"/>
  <c r="AV57" i="39"/>
  <c r="AV58" i="39"/>
  <c r="AV59" i="39"/>
  <c r="AV60" i="39"/>
  <c r="AV61" i="39"/>
  <c r="AV62" i="39"/>
  <c r="AV63" i="39"/>
  <c r="AV64" i="39"/>
  <c r="AV65" i="39"/>
  <c r="AV66" i="39"/>
  <c r="AV67" i="39"/>
  <c r="AV68" i="39"/>
  <c r="AV69" i="39"/>
  <c r="AV70" i="39"/>
  <c r="AV71" i="39"/>
  <c r="AW9" i="39"/>
  <c r="AV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AT71" i="39"/>
  <c r="AS10" i="39"/>
  <c r="AS11" i="39"/>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S48" i="39"/>
  <c r="AS49" i="39"/>
  <c r="AS50" i="39"/>
  <c r="AS51" i="39"/>
  <c r="AS52" i="39"/>
  <c r="AS53" i="39"/>
  <c r="AS54" i="39"/>
  <c r="AS55" i="39"/>
  <c r="AS56" i="39"/>
  <c r="AS57" i="39"/>
  <c r="AS58" i="39"/>
  <c r="AS59" i="39"/>
  <c r="AS60" i="39"/>
  <c r="AS61" i="39"/>
  <c r="AS62" i="39"/>
  <c r="AS63" i="39"/>
  <c r="AS64" i="39"/>
  <c r="AS65" i="39"/>
  <c r="AS66" i="39"/>
  <c r="AS67" i="39"/>
  <c r="AS68" i="39"/>
  <c r="AS69" i="39"/>
  <c r="AS70" i="39"/>
  <c r="AS71" i="39"/>
  <c r="AT9" i="39"/>
  <c r="AS9" i="39"/>
  <c r="AQ10" i="39"/>
  <c r="AQ11" i="39"/>
  <c r="AQ12" i="39"/>
  <c r="AQ13" i="39"/>
  <c r="AQ14" i="39"/>
  <c r="AQ15" i="39"/>
  <c r="AQ16" i="39"/>
  <c r="AQ17" i="39"/>
  <c r="AQ18" i="39"/>
  <c r="AQ19" i="39"/>
  <c r="AQ20" i="39"/>
  <c r="AQ21" i="39"/>
  <c r="AQ22" i="39"/>
  <c r="AQ23" i="39"/>
  <c r="AQ24" i="39"/>
  <c r="AQ25" i="39"/>
  <c r="AQ26" i="39"/>
  <c r="AQ27" i="39"/>
  <c r="AQ28" i="39"/>
  <c r="AQ29" i="39"/>
  <c r="AQ30" i="39"/>
  <c r="AQ31" i="39"/>
  <c r="AQ32" i="39"/>
  <c r="AQ33" i="39"/>
  <c r="AQ34" i="39"/>
  <c r="AQ35" i="39"/>
  <c r="AQ36" i="39"/>
  <c r="AQ37" i="39"/>
  <c r="AQ38" i="39"/>
  <c r="AQ39" i="39"/>
  <c r="AQ40" i="39"/>
  <c r="AQ41" i="39"/>
  <c r="AQ42" i="39"/>
  <c r="AQ43" i="39"/>
  <c r="AQ44" i="39"/>
  <c r="AQ45" i="39"/>
  <c r="AQ46" i="39"/>
  <c r="AQ47" i="39"/>
  <c r="AQ48" i="39"/>
  <c r="AQ49" i="39"/>
  <c r="AQ50" i="39"/>
  <c r="AQ51" i="39"/>
  <c r="AQ52" i="39"/>
  <c r="AQ53" i="39"/>
  <c r="AQ54" i="39"/>
  <c r="AQ55" i="39"/>
  <c r="AQ56" i="39"/>
  <c r="AQ57" i="39"/>
  <c r="AQ58" i="39"/>
  <c r="AQ59" i="39"/>
  <c r="AQ60" i="39"/>
  <c r="AQ61" i="39"/>
  <c r="AQ62" i="39"/>
  <c r="AQ63" i="39"/>
  <c r="AQ64" i="39"/>
  <c r="AQ65" i="39"/>
  <c r="AQ66" i="39"/>
  <c r="AQ67" i="39"/>
  <c r="AQ68" i="39"/>
  <c r="AQ69" i="39"/>
  <c r="AQ70" i="39"/>
  <c r="AQ71"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71" i="39"/>
  <c r="AQ9" i="39"/>
  <c r="AP9" i="39"/>
  <c r="AN10" i="39"/>
  <c r="AN11" i="39"/>
  <c r="AN12" i="39"/>
  <c r="AN13" i="39"/>
  <c r="AN14" i="39"/>
  <c r="AN15" i="39"/>
  <c r="AN16" i="39"/>
  <c r="AN17" i="39"/>
  <c r="AN18" i="39"/>
  <c r="AN19" i="39"/>
  <c r="AN20" i="39"/>
  <c r="AN21" i="39"/>
  <c r="AN22" i="39"/>
  <c r="AN23" i="39"/>
  <c r="AN24" i="39"/>
  <c r="AN25" i="39"/>
  <c r="AN26" i="39"/>
  <c r="AN27" i="39"/>
  <c r="AN28" i="39"/>
  <c r="AN29" i="39"/>
  <c r="AN30" i="39"/>
  <c r="AN31" i="39"/>
  <c r="AN32" i="39"/>
  <c r="AN33" i="39"/>
  <c r="AN34" i="39"/>
  <c r="AN35" i="39"/>
  <c r="AN36" i="39"/>
  <c r="AN37" i="39"/>
  <c r="AN38" i="39"/>
  <c r="AN39" i="39"/>
  <c r="AN40" i="39"/>
  <c r="AN41" i="39"/>
  <c r="AN42" i="39"/>
  <c r="AN43" i="39"/>
  <c r="AN44" i="39"/>
  <c r="AN45" i="39"/>
  <c r="AN46" i="39"/>
  <c r="AN47" i="39"/>
  <c r="AN48" i="39"/>
  <c r="AN49" i="39"/>
  <c r="AN50" i="39"/>
  <c r="AN51" i="39"/>
  <c r="AN52" i="39"/>
  <c r="AN53" i="39"/>
  <c r="AN54" i="39"/>
  <c r="AN55" i="39"/>
  <c r="AN56" i="39"/>
  <c r="AN57" i="39"/>
  <c r="AN58" i="39"/>
  <c r="AN59" i="39"/>
  <c r="AN60" i="39"/>
  <c r="AN61" i="39"/>
  <c r="AN62" i="39"/>
  <c r="AN63" i="39"/>
  <c r="AN64" i="39"/>
  <c r="AN65" i="39"/>
  <c r="AN66" i="39"/>
  <c r="AN67" i="39"/>
  <c r="AN68" i="39"/>
  <c r="AN69" i="39"/>
  <c r="AN70" i="39"/>
  <c r="AN71" i="39"/>
  <c r="AM10" i="39"/>
  <c r="AM11" i="39"/>
  <c r="AM12" i="39"/>
  <c r="AM13" i="39"/>
  <c r="AM14" i="39"/>
  <c r="AM15" i="39"/>
  <c r="AM16" i="39"/>
  <c r="AM17" i="39"/>
  <c r="AM18" i="39"/>
  <c r="AM19" i="39"/>
  <c r="AM20" i="39"/>
  <c r="AM21" i="39"/>
  <c r="AM22" i="39"/>
  <c r="AM23" i="39"/>
  <c r="AM24" i="39"/>
  <c r="AM25" i="39"/>
  <c r="AM26" i="39"/>
  <c r="AM27" i="39"/>
  <c r="AM28" i="39"/>
  <c r="AM29" i="39"/>
  <c r="AM30" i="39"/>
  <c r="AM31" i="39"/>
  <c r="AM32" i="39"/>
  <c r="AM33" i="39"/>
  <c r="AM34" i="39"/>
  <c r="AM35" i="39"/>
  <c r="AM36" i="39"/>
  <c r="AM37" i="39"/>
  <c r="AM38" i="39"/>
  <c r="AM39" i="39"/>
  <c r="AM40" i="39"/>
  <c r="AM41" i="39"/>
  <c r="AM42" i="39"/>
  <c r="AM43" i="39"/>
  <c r="AM44" i="39"/>
  <c r="AM45" i="39"/>
  <c r="AM46" i="39"/>
  <c r="AM47" i="39"/>
  <c r="AM48" i="39"/>
  <c r="AM49" i="39"/>
  <c r="AM50" i="39"/>
  <c r="AM51" i="39"/>
  <c r="AM52" i="39"/>
  <c r="AM53" i="39"/>
  <c r="AM54" i="39"/>
  <c r="AM55" i="39"/>
  <c r="AM56" i="39"/>
  <c r="AM57" i="39"/>
  <c r="AM58" i="39"/>
  <c r="AM59" i="39"/>
  <c r="AM60" i="39"/>
  <c r="AM61" i="39"/>
  <c r="AM62" i="39"/>
  <c r="AM63" i="39"/>
  <c r="AM64" i="39"/>
  <c r="AM65" i="39"/>
  <c r="AM66" i="39"/>
  <c r="AM67" i="39"/>
  <c r="AM68" i="39"/>
  <c r="AM69" i="39"/>
  <c r="AM70" i="39"/>
  <c r="AM71" i="39"/>
  <c r="AN9" i="39"/>
  <c r="AM9" i="39"/>
  <c r="AK10" i="39"/>
  <c r="AK11" i="39"/>
  <c r="AK12" i="39"/>
  <c r="AK13" i="39"/>
  <c r="AK14" i="39"/>
  <c r="AK15" i="39"/>
  <c r="AK16" i="39"/>
  <c r="AK17" i="39"/>
  <c r="AK18" i="39"/>
  <c r="AK19" i="39"/>
  <c r="AK20" i="39"/>
  <c r="AK21" i="39"/>
  <c r="AK22" i="39"/>
  <c r="AK23" i="39"/>
  <c r="AK24" i="39"/>
  <c r="AK25" i="39"/>
  <c r="AK26" i="39"/>
  <c r="AK27" i="39"/>
  <c r="AK28" i="39"/>
  <c r="AK29" i="39"/>
  <c r="AK30" i="39"/>
  <c r="AK31" i="39"/>
  <c r="AK32" i="39"/>
  <c r="AK33" i="39"/>
  <c r="AK34" i="39"/>
  <c r="AK35" i="39"/>
  <c r="AK36" i="39"/>
  <c r="AK37" i="39"/>
  <c r="AK38" i="39"/>
  <c r="AK39" i="39"/>
  <c r="AK40" i="39"/>
  <c r="AK41" i="39"/>
  <c r="AK42" i="39"/>
  <c r="AK43" i="39"/>
  <c r="AK44" i="39"/>
  <c r="AK45" i="39"/>
  <c r="AK46" i="39"/>
  <c r="AK47" i="39"/>
  <c r="AK48" i="39"/>
  <c r="AK49" i="39"/>
  <c r="AK50" i="39"/>
  <c r="AK51" i="39"/>
  <c r="AK52" i="39"/>
  <c r="AK53" i="39"/>
  <c r="AK54" i="39"/>
  <c r="AK55" i="39"/>
  <c r="AK56" i="39"/>
  <c r="AK57" i="39"/>
  <c r="AK58" i="39"/>
  <c r="AK59" i="39"/>
  <c r="AK60" i="39"/>
  <c r="AK61" i="39"/>
  <c r="AK62" i="39"/>
  <c r="AK63" i="39"/>
  <c r="AK64" i="39"/>
  <c r="AK65" i="39"/>
  <c r="AK66" i="39"/>
  <c r="AK67" i="39"/>
  <c r="AK68" i="39"/>
  <c r="AK69" i="39"/>
  <c r="AK70" i="39"/>
  <c r="AK71"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K9" i="39"/>
  <c r="AJ9" i="39"/>
  <c r="Q2" i="39"/>
  <c r="P2" i="39"/>
  <c r="E17" i="39" s="1"/>
  <c r="O2" i="39"/>
  <c r="I13" i="39" s="1"/>
  <c r="N2" i="39"/>
  <c r="N23" i="39" l="1"/>
  <c r="W70" i="39"/>
  <c r="K10" i="39"/>
  <c r="T67" i="39"/>
  <c r="K28" i="39"/>
  <c r="Z32" i="39"/>
  <c r="AA27" i="39"/>
  <c r="W53" i="39"/>
  <c r="Z20" i="39"/>
  <c r="AA26" i="39"/>
  <c r="AA16" i="39"/>
  <c r="T65" i="39"/>
  <c r="W51" i="39"/>
  <c r="Z13" i="39"/>
  <c r="N68" i="39"/>
  <c r="Z12" i="39"/>
  <c r="AA13" i="39"/>
  <c r="N56" i="39"/>
  <c r="T50" i="39"/>
  <c r="W31" i="39"/>
  <c r="AA57" i="39"/>
  <c r="AA11" i="39"/>
  <c r="K9" i="39"/>
  <c r="N55" i="39"/>
  <c r="T49" i="39"/>
  <c r="W10" i="39"/>
  <c r="AA52" i="39"/>
  <c r="W39" i="39"/>
  <c r="AA61" i="39"/>
  <c r="AA9" i="39"/>
  <c r="K51" i="39"/>
  <c r="U26" i="39"/>
  <c r="K50" i="39"/>
  <c r="N31" i="39"/>
  <c r="T26" i="39"/>
  <c r="Z56" i="39"/>
  <c r="AA47" i="39"/>
  <c r="W32" i="39"/>
  <c r="K53" i="39"/>
  <c r="AA50" i="39"/>
  <c r="N34" i="39"/>
  <c r="Z60" i="39"/>
  <c r="K32" i="39"/>
  <c r="N25" i="39"/>
  <c r="T16" i="39"/>
  <c r="Z55" i="39"/>
  <c r="AA39" i="39"/>
  <c r="N70" i="39"/>
  <c r="T55" i="39"/>
  <c r="AA14" i="39"/>
  <c r="N66" i="39"/>
  <c r="T52" i="39"/>
  <c r="U62" i="39"/>
  <c r="N44" i="39"/>
  <c r="T30" i="39"/>
  <c r="U51" i="39"/>
  <c r="T28" i="39"/>
  <c r="AA49" i="39"/>
  <c r="K29" i="39"/>
  <c r="N24" i="39"/>
  <c r="T12" i="39"/>
  <c r="Z35" i="39"/>
  <c r="AA33" i="39"/>
  <c r="W46" i="39"/>
  <c r="Z71" i="39"/>
  <c r="Z31" i="39"/>
  <c r="K33" i="39"/>
  <c r="N67" i="39"/>
  <c r="N30" i="39"/>
  <c r="T54" i="39"/>
  <c r="T25" i="39"/>
  <c r="W45" i="39"/>
  <c r="Z69" i="39"/>
  <c r="Z26" i="39"/>
  <c r="AA51" i="39"/>
  <c r="AA21" i="39"/>
  <c r="N49" i="39"/>
  <c r="W29" i="39"/>
  <c r="K62" i="39"/>
  <c r="K22" i="39"/>
  <c r="N48" i="39"/>
  <c r="N12" i="39"/>
  <c r="T43" i="39"/>
  <c r="W68" i="39"/>
  <c r="W28" i="39"/>
  <c r="Z49" i="39"/>
  <c r="AA71" i="39"/>
  <c r="AA38" i="39"/>
  <c r="AA10" i="39"/>
  <c r="K27" i="39"/>
  <c r="T48" i="39"/>
  <c r="W69" i="39"/>
  <c r="Z11" i="39"/>
  <c r="K60" i="39"/>
  <c r="K21" i="39"/>
  <c r="N47" i="39"/>
  <c r="N10" i="39"/>
  <c r="T37" i="39"/>
  <c r="W67" i="39"/>
  <c r="W27" i="39"/>
  <c r="Z48" i="39"/>
  <c r="AA70" i="39"/>
  <c r="AA35" i="39"/>
  <c r="K71" i="39"/>
  <c r="N13" i="39"/>
  <c r="Z50" i="39"/>
  <c r="K58" i="39"/>
  <c r="K15" i="39"/>
  <c r="N46" i="39"/>
  <c r="T9" i="39"/>
  <c r="T36" i="39"/>
  <c r="W57" i="39"/>
  <c r="W17" i="39"/>
  <c r="Z38" i="39"/>
  <c r="AA69" i="39"/>
  <c r="AA34" i="39"/>
  <c r="U61" i="39"/>
  <c r="K52" i="39"/>
  <c r="N71" i="39"/>
  <c r="N35" i="39"/>
  <c r="T66" i="39"/>
  <c r="T29" i="39"/>
  <c r="W52" i="39"/>
  <c r="Z9" i="39"/>
  <c r="Z33" i="39"/>
  <c r="AA59" i="39"/>
  <c r="AA28" i="39"/>
  <c r="K20" i="39"/>
  <c r="N43" i="39"/>
  <c r="T42" i="39"/>
  <c r="W44" i="39"/>
  <c r="Z68" i="39"/>
  <c r="K65" i="39"/>
  <c r="K40" i="39"/>
  <c r="K19" i="39"/>
  <c r="N60" i="39"/>
  <c r="N42" i="39"/>
  <c r="N20" i="39"/>
  <c r="T62" i="39"/>
  <c r="T41" i="39"/>
  <c r="T19" i="39"/>
  <c r="W64" i="39"/>
  <c r="W43" i="39"/>
  <c r="W21" i="39"/>
  <c r="Z67" i="39"/>
  <c r="Z45" i="39"/>
  <c r="Z24" i="39"/>
  <c r="AA64" i="39"/>
  <c r="AA46" i="39"/>
  <c r="AA25" i="39"/>
  <c r="K41" i="39"/>
  <c r="N22" i="39"/>
  <c r="T24" i="39"/>
  <c r="W22" i="39"/>
  <c r="Z25" i="39"/>
  <c r="K64" i="39"/>
  <c r="K39" i="39"/>
  <c r="K17" i="39"/>
  <c r="N59" i="39"/>
  <c r="N37" i="39"/>
  <c r="N19" i="39"/>
  <c r="T61" i="39"/>
  <c r="T40" i="39"/>
  <c r="T18" i="39"/>
  <c r="W63" i="39"/>
  <c r="W41" i="39"/>
  <c r="W20" i="39"/>
  <c r="Z62" i="39"/>
  <c r="Z44" i="39"/>
  <c r="Z23" i="39"/>
  <c r="AA63" i="39"/>
  <c r="AA45" i="39"/>
  <c r="AA23" i="39"/>
  <c r="K70" i="39"/>
  <c r="N61" i="39"/>
  <c r="T64" i="39"/>
  <c r="W65" i="39"/>
  <c r="Z47" i="39"/>
  <c r="K63" i="39"/>
  <c r="K34" i="39"/>
  <c r="K16" i="39"/>
  <c r="N58" i="39"/>
  <c r="N36" i="39"/>
  <c r="N18" i="39"/>
  <c r="T60" i="39"/>
  <c r="T38" i="39"/>
  <c r="T17" i="39"/>
  <c r="W58" i="39"/>
  <c r="W40" i="39"/>
  <c r="W19" i="39"/>
  <c r="Z61" i="39"/>
  <c r="Z43" i="39"/>
  <c r="Z21" i="39"/>
  <c r="AA62" i="39"/>
  <c r="AA40" i="39"/>
  <c r="AA22" i="39"/>
  <c r="T14" i="39"/>
  <c r="W56" i="39"/>
  <c r="W34" i="39"/>
  <c r="W16" i="39"/>
  <c r="Z59" i="39"/>
  <c r="Z37" i="39"/>
  <c r="Z19" i="39"/>
  <c r="U52" i="39"/>
  <c r="K59" i="39"/>
  <c r="K31" i="39"/>
  <c r="N9" i="39"/>
  <c r="N54" i="39"/>
  <c r="N32" i="39"/>
  <c r="N11" i="39"/>
  <c r="T53" i="39"/>
  <c r="T31" i="39"/>
  <c r="T13" i="39"/>
  <c r="W55" i="39"/>
  <c r="W33" i="39"/>
  <c r="W15" i="39"/>
  <c r="Z57" i="39"/>
  <c r="Z36" i="39"/>
  <c r="Z14" i="39"/>
  <c r="AA58" i="39"/>
  <c r="AA37" i="39"/>
  <c r="AA15" i="39"/>
  <c r="U25" i="39"/>
  <c r="K69" i="39"/>
  <c r="K57" i="39"/>
  <c r="K38" i="39"/>
  <c r="K26" i="39"/>
  <c r="K14" i="39"/>
  <c r="N65" i="39"/>
  <c r="N53" i="39"/>
  <c r="N41" i="39"/>
  <c r="N29" i="39"/>
  <c r="N17" i="39"/>
  <c r="T71" i="39"/>
  <c r="T59" i="39"/>
  <c r="T47" i="39"/>
  <c r="T35" i="39"/>
  <c r="T23" i="39"/>
  <c r="T11" i="39"/>
  <c r="W62" i="39"/>
  <c r="W50" i="39"/>
  <c r="W38" i="39"/>
  <c r="W26" i="39"/>
  <c r="W14" i="39"/>
  <c r="Z66" i="39"/>
  <c r="Z54" i="39"/>
  <c r="Z42" i="39"/>
  <c r="Z30" i="39"/>
  <c r="Z18" i="39"/>
  <c r="AA68" i="39"/>
  <c r="AA56" i="39"/>
  <c r="AA44" i="39"/>
  <c r="AA32" i="39"/>
  <c r="AA20" i="39"/>
  <c r="U16" i="39"/>
  <c r="K68" i="39"/>
  <c r="K56" i="39"/>
  <c r="K37" i="39"/>
  <c r="K25" i="39"/>
  <c r="K13" i="39"/>
  <c r="N64" i="39"/>
  <c r="N52" i="39"/>
  <c r="N40" i="39"/>
  <c r="N28" i="39"/>
  <c r="N16" i="39"/>
  <c r="T70" i="39"/>
  <c r="T58" i="39"/>
  <c r="T46" i="39"/>
  <c r="T34" i="39"/>
  <c r="T22" i="39"/>
  <c r="T10" i="39"/>
  <c r="W61" i="39"/>
  <c r="W49" i="39"/>
  <c r="W37" i="39"/>
  <c r="W25" i="39"/>
  <c r="W13" i="39"/>
  <c r="Z65" i="39"/>
  <c r="Z53" i="39"/>
  <c r="Z41" i="39"/>
  <c r="Z29" i="39"/>
  <c r="Z17" i="39"/>
  <c r="AA67" i="39"/>
  <c r="AA55" i="39"/>
  <c r="AA43" i="39"/>
  <c r="AA31" i="39"/>
  <c r="AA19" i="39"/>
  <c r="U15" i="39"/>
  <c r="K67" i="39"/>
  <c r="K55" i="39"/>
  <c r="K36" i="39"/>
  <c r="K24" i="39"/>
  <c r="K12" i="39"/>
  <c r="N63" i="39"/>
  <c r="N51" i="39"/>
  <c r="N39" i="39"/>
  <c r="N27" i="39"/>
  <c r="N15" i="39"/>
  <c r="T69" i="39"/>
  <c r="T57" i="39"/>
  <c r="T45" i="39"/>
  <c r="T33" i="39"/>
  <c r="T21" i="39"/>
  <c r="W9" i="39"/>
  <c r="W60" i="39"/>
  <c r="W48" i="39"/>
  <c r="W36" i="39"/>
  <c r="W24" i="39"/>
  <c r="W12" i="39"/>
  <c r="Z64" i="39"/>
  <c r="Z52" i="39"/>
  <c r="Z40" i="39"/>
  <c r="Z28" i="39"/>
  <c r="Z16" i="39"/>
  <c r="AA66" i="39"/>
  <c r="AA54" i="39"/>
  <c r="AA42" i="39"/>
  <c r="AA30" i="39"/>
  <c r="AA18" i="39"/>
  <c r="U10" i="39"/>
  <c r="K66" i="39"/>
  <c r="K54" i="39"/>
  <c r="K35" i="39"/>
  <c r="K23" i="39"/>
  <c r="K11" i="39"/>
  <c r="N62" i="39"/>
  <c r="N50" i="39"/>
  <c r="N38" i="39"/>
  <c r="N26" i="39"/>
  <c r="N14" i="39"/>
  <c r="T68" i="39"/>
  <c r="T56" i="39"/>
  <c r="T44" i="39"/>
  <c r="T32" i="39"/>
  <c r="T20" i="39"/>
  <c r="W71" i="39"/>
  <c r="W59" i="39"/>
  <c r="W47" i="39"/>
  <c r="W35" i="39"/>
  <c r="W23" i="39"/>
  <c r="W11" i="39"/>
  <c r="Z63" i="39"/>
  <c r="Z51" i="39"/>
  <c r="Z39" i="39"/>
  <c r="Z27" i="39"/>
  <c r="Z15" i="39"/>
  <c r="AA65" i="39"/>
  <c r="AA53" i="39"/>
  <c r="AA41" i="39"/>
  <c r="AA29" i="39"/>
  <c r="AA17" i="39"/>
  <c r="U60" i="39"/>
  <c r="K61" i="39"/>
  <c r="K49" i="39"/>
  <c r="K30" i="39"/>
  <c r="K18" i="39"/>
  <c r="N69" i="39"/>
  <c r="N57" i="39"/>
  <c r="N45" i="39"/>
  <c r="N33" i="39"/>
  <c r="N21" i="39"/>
  <c r="T63" i="39"/>
  <c r="T51" i="39"/>
  <c r="T39" i="39"/>
  <c r="T27" i="39"/>
  <c r="T15" i="39"/>
  <c r="W66" i="39"/>
  <c r="W54" i="39"/>
  <c r="W42" i="39"/>
  <c r="W30" i="39"/>
  <c r="W18" i="39"/>
  <c r="Z70" i="39"/>
  <c r="Z58" i="39"/>
  <c r="Z46" i="39"/>
  <c r="Z34" i="39"/>
  <c r="Z22" i="39"/>
  <c r="Z10" i="39"/>
  <c r="AA60" i="39"/>
  <c r="AA48" i="39"/>
  <c r="AA36" i="39"/>
  <c r="AA24" i="39"/>
  <c r="AA12" i="39"/>
  <c r="U33" i="39"/>
  <c r="U47" i="39"/>
  <c r="U28" i="39"/>
  <c r="U49" i="39"/>
  <c r="U46" i="39"/>
  <c r="U35" i="39"/>
  <c r="U71" i="39"/>
  <c r="U27" i="39"/>
  <c r="R60" i="39"/>
  <c r="U69" i="39"/>
  <c r="U45" i="39"/>
  <c r="U13" i="39"/>
  <c r="R61" i="39"/>
  <c r="U64" i="39"/>
  <c r="U40" i="39"/>
  <c r="U12" i="39"/>
  <c r="U63" i="39"/>
  <c r="U36" i="39"/>
  <c r="U11" i="39"/>
  <c r="U48" i="39"/>
  <c r="U24" i="39"/>
  <c r="R13" i="39"/>
  <c r="U59" i="39"/>
  <c r="U39" i="39"/>
  <c r="U23" i="39"/>
  <c r="U58" i="39"/>
  <c r="U38" i="39"/>
  <c r="U22" i="39"/>
  <c r="U9" i="39"/>
  <c r="U57" i="39"/>
  <c r="U37" i="39"/>
  <c r="U21" i="39"/>
  <c r="U70" i="39"/>
  <c r="U50" i="39"/>
  <c r="U34" i="39"/>
  <c r="U14" i="39"/>
  <c r="U32" i="39"/>
  <c r="R46" i="39"/>
  <c r="U67" i="39"/>
  <c r="U55" i="39"/>
  <c r="U43" i="39"/>
  <c r="U31" i="39"/>
  <c r="U19" i="39"/>
  <c r="U44" i="39"/>
  <c r="R45" i="39"/>
  <c r="U66" i="39"/>
  <c r="U54" i="39"/>
  <c r="U42" i="39"/>
  <c r="U30" i="39"/>
  <c r="U18" i="39"/>
  <c r="U68" i="39"/>
  <c r="U56" i="39"/>
  <c r="U20" i="39"/>
  <c r="R31" i="39"/>
  <c r="U65" i="39"/>
  <c r="U53" i="39"/>
  <c r="U41" i="39"/>
  <c r="U29" i="39"/>
  <c r="U17" i="39"/>
  <c r="R43" i="39"/>
  <c r="R39" i="39"/>
  <c r="R56" i="39"/>
  <c r="R70" i="39"/>
  <c r="R21" i="39"/>
  <c r="R68" i="39"/>
  <c r="R50" i="39"/>
  <c r="R35" i="39"/>
  <c r="R20" i="39"/>
  <c r="R27" i="39"/>
  <c r="R59" i="39"/>
  <c r="R11" i="39"/>
  <c r="R10" i="39"/>
  <c r="R24" i="39"/>
  <c r="R71" i="39"/>
  <c r="R23" i="39"/>
  <c r="R22" i="39"/>
  <c r="R36" i="39"/>
  <c r="R67" i="39"/>
  <c r="R49" i="39"/>
  <c r="R34" i="39"/>
  <c r="R19" i="39"/>
  <c r="R12" i="39"/>
  <c r="R44" i="39"/>
  <c r="R25" i="39"/>
  <c r="R57" i="39"/>
  <c r="R38" i="39"/>
  <c r="R55" i="39"/>
  <c r="R51" i="39"/>
  <c r="R63" i="39"/>
  <c r="R48" i="39"/>
  <c r="R33" i="39"/>
  <c r="R15" i="39"/>
  <c r="R26" i="39"/>
  <c r="R58" i="39"/>
  <c r="R9" i="39"/>
  <c r="R37" i="39"/>
  <c r="R69" i="39"/>
  <c r="R62" i="39"/>
  <c r="R47" i="39"/>
  <c r="R32" i="39"/>
  <c r="R14" i="39"/>
  <c r="R66" i="39"/>
  <c r="R54" i="39"/>
  <c r="R42" i="39"/>
  <c r="R30" i="39"/>
  <c r="R18" i="39"/>
  <c r="R65" i="39"/>
  <c r="R53" i="39"/>
  <c r="R41" i="39"/>
  <c r="R29" i="39"/>
  <c r="R17" i="39"/>
  <c r="R64" i="39"/>
  <c r="R52" i="39"/>
  <c r="R40" i="39"/>
  <c r="R28" i="39"/>
  <c r="R16" i="39"/>
  <c r="L39" i="39"/>
  <c r="L63" i="39"/>
  <c r="L44" i="39"/>
  <c r="L38" i="39"/>
  <c r="L9" i="39"/>
  <c r="L14" i="39"/>
  <c r="L69" i="39"/>
  <c r="L13" i="39"/>
  <c r="L68" i="39"/>
  <c r="L60" i="39"/>
  <c r="L32" i="39"/>
  <c r="E39" i="39"/>
  <c r="L57" i="39"/>
  <c r="L27" i="39"/>
  <c r="L37" i="39"/>
  <c r="E11" i="39"/>
  <c r="L56" i="39"/>
  <c r="L26" i="39"/>
  <c r="L33" i="39"/>
  <c r="L51" i="39"/>
  <c r="L25" i="39"/>
  <c r="L50" i="39"/>
  <c r="L21" i="39"/>
  <c r="L62" i="39"/>
  <c r="L61" i="39"/>
  <c r="L49" i="39"/>
  <c r="L20" i="39"/>
  <c r="L45" i="39"/>
  <c r="L15" i="39"/>
  <c r="L55" i="39"/>
  <c r="I55" i="39"/>
  <c r="L66" i="39"/>
  <c r="L54" i="39"/>
  <c r="L42" i="39"/>
  <c r="L30" i="39"/>
  <c r="L18" i="39"/>
  <c r="I36" i="39"/>
  <c r="L65" i="39"/>
  <c r="L53" i="39"/>
  <c r="L41" i="39"/>
  <c r="L29" i="39"/>
  <c r="L17" i="39"/>
  <c r="I67" i="39"/>
  <c r="L67" i="39"/>
  <c r="L43" i="39"/>
  <c r="L31" i="39"/>
  <c r="L19" i="39"/>
  <c r="E40" i="39"/>
  <c r="I24" i="39"/>
  <c r="L64" i="39"/>
  <c r="L52" i="39"/>
  <c r="L40" i="39"/>
  <c r="L28" i="39"/>
  <c r="L16" i="39"/>
  <c r="L48" i="39"/>
  <c r="L36" i="39"/>
  <c r="L24" i="39"/>
  <c r="L12" i="39"/>
  <c r="L71" i="39"/>
  <c r="L59" i="39"/>
  <c r="L47" i="39"/>
  <c r="L35" i="39"/>
  <c r="L23" i="39"/>
  <c r="L11" i="39"/>
  <c r="L70" i="39"/>
  <c r="L58" i="39"/>
  <c r="L46" i="39"/>
  <c r="L34" i="39"/>
  <c r="L22" i="39"/>
  <c r="L10" i="39"/>
  <c r="E56" i="39"/>
  <c r="I12" i="39"/>
  <c r="I53" i="39"/>
  <c r="I33" i="39"/>
  <c r="I18" i="39"/>
  <c r="I11" i="39"/>
  <c r="I63" i="39"/>
  <c r="E28" i="39"/>
  <c r="I19" i="39"/>
  <c r="I30" i="39"/>
  <c r="E69" i="39"/>
  <c r="E26" i="39"/>
  <c r="I9" i="39"/>
  <c r="I60" i="39"/>
  <c r="I41" i="39"/>
  <c r="I29" i="39"/>
  <c r="I17" i="39"/>
  <c r="I54" i="39"/>
  <c r="I65" i="39"/>
  <c r="I10" i="39"/>
  <c r="I32" i="39"/>
  <c r="I49" i="39"/>
  <c r="E66" i="39"/>
  <c r="E25" i="39"/>
  <c r="I71" i="39"/>
  <c r="I59" i="39"/>
  <c r="I40" i="39"/>
  <c r="I28" i="39"/>
  <c r="I16" i="39"/>
  <c r="I34" i="39"/>
  <c r="E38" i="39"/>
  <c r="I64" i="39"/>
  <c r="I20" i="39"/>
  <c r="I62" i="39"/>
  <c r="E70" i="39"/>
  <c r="I61" i="39"/>
  <c r="E59" i="39"/>
  <c r="E16" i="39"/>
  <c r="I70" i="39"/>
  <c r="I58" i="39"/>
  <c r="I39" i="39"/>
  <c r="I27" i="39"/>
  <c r="I15" i="39"/>
  <c r="I66" i="39"/>
  <c r="I35" i="39"/>
  <c r="I22" i="39"/>
  <c r="I52" i="39"/>
  <c r="E71" i="39"/>
  <c r="I50" i="39"/>
  <c r="E58" i="39"/>
  <c r="E15" i="39"/>
  <c r="I69" i="39"/>
  <c r="I57" i="39"/>
  <c r="I38" i="39"/>
  <c r="I26" i="39"/>
  <c r="I14" i="39"/>
  <c r="I23" i="39"/>
  <c r="I21" i="39"/>
  <c r="E35" i="39"/>
  <c r="I51" i="39"/>
  <c r="I31" i="39"/>
  <c r="E27" i="39"/>
  <c r="E57" i="39"/>
  <c r="E14" i="39"/>
  <c r="I68" i="39"/>
  <c r="I56" i="39"/>
  <c r="I37" i="39"/>
  <c r="I25" i="39"/>
  <c r="E55" i="39"/>
  <c r="E24" i="39"/>
  <c r="E54" i="39"/>
  <c r="E23" i="39"/>
  <c r="E68" i="39"/>
  <c r="E37" i="39"/>
  <c r="E13" i="39"/>
  <c r="E67" i="39"/>
  <c r="E36" i="39"/>
  <c r="E12" i="39"/>
  <c r="E34" i="39"/>
  <c r="E10" i="39"/>
  <c r="E64" i="39"/>
  <c r="E52" i="39"/>
  <c r="E33" i="39"/>
  <c r="E21" i="39"/>
  <c r="E65" i="39"/>
  <c r="E53" i="39"/>
  <c r="E22" i="39"/>
  <c r="E63" i="39"/>
  <c r="E51" i="39"/>
  <c r="E32" i="39"/>
  <c r="E20" i="39"/>
  <c r="E50" i="39"/>
  <c r="E31" i="39"/>
  <c r="E19" i="39"/>
  <c r="E49" i="39"/>
  <c r="E30" i="39"/>
  <c r="E18" i="39"/>
  <c r="E62" i="39"/>
  <c r="E61" i="39"/>
  <c r="E9" i="39"/>
  <c r="E60" i="39"/>
  <c r="E41" i="39"/>
  <c r="E29" i="39"/>
  <c r="B26" i="17" l="1"/>
  <c r="B22" i="17"/>
  <c r="G5" i="32"/>
  <c r="D19" i="51" l="1"/>
  <c r="D17" i="51"/>
  <c r="D32" i="51"/>
  <c r="D31" i="51"/>
  <c r="D27" i="51"/>
  <c r="D122" i="50" l="1"/>
  <c r="D63" i="51"/>
  <c r="B23" i="17"/>
  <c r="H23" i="17"/>
  <c r="G23" i="17"/>
  <c r="C23" i="17"/>
  <c r="D23" i="17"/>
  <c r="E23" i="17"/>
  <c r="F23" i="17"/>
  <c r="I23" i="17"/>
  <c r="C26" i="17"/>
  <c r="D26" i="17" s="1"/>
  <c r="E26" i="17" s="1"/>
  <c r="F26" i="17" s="1"/>
  <c r="G26" i="17" s="1"/>
  <c r="H26" i="17" s="1"/>
  <c r="I26" i="17" s="1"/>
  <c r="G3" i="47"/>
  <c r="H4" i="47" s="1"/>
  <c r="I3" i="47" l="1"/>
  <c r="E3" i="47"/>
  <c r="F3" i="47"/>
  <c r="H3" i="47"/>
  <c r="K23" i="17"/>
  <c r="F5" i="47"/>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71" i="39"/>
  <c r="V9" i="39"/>
  <c r="D157" i="50"/>
  <c r="D156" i="50"/>
  <c r="D155" i="50"/>
  <c r="D154" i="50"/>
  <c r="D153" i="50"/>
  <c r="D151" i="50"/>
  <c r="D147" i="50"/>
  <c r="D146" i="50"/>
  <c r="D145" i="50"/>
  <c r="D144" i="50"/>
  <c r="D143" i="50"/>
  <c r="D142" i="50"/>
  <c r="D141" i="50"/>
  <c r="D140" i="50"/>
  <c r="D139" i="50"/>
  <c r="D138" i="50"/>
  <c r="D137" i="50"/>
  <c r="D136" i="50"/>
  <c r="D135" i="50"/>
  <c r="D134" i="50"/>
  <c r="D133" i="50"/>
  <c r="D132" i="50"/>
  <c r="D131" i="50"/>
  <c r="D130" i="50"/>
  <c r="D129" i="50"/>
  <c r="D128" i="50"/>
  <c r="D127" i="50"/>
  <c r="D126" i="50"/>
  <c r="D125" i="50"/>
  <c r="D124" i="50"/>
  <c r="D123" i="50"/>
  <c r="D118" i="50"/>
  <c r="D117" i="50"/>
  <c r="D116" i="50"/>
  <c r="D115" i="50"/>
  <c r="D114" i="50"/>
  <c r="D113" i="50"/>
  <c r="D112" i="50"/>
  <c r="D108" i="50"/>
  <c r="D107" i="50"/>
  <c r="D106" i="50"/>
  <c r="D105" i="50"/>
  <c r="D104" i="50"/>
  <c r="D103" i="50"/>
  <c r="D102" i="50"/>
  <c r="D98" i="50"/>
  <c r="D97" i="50"/>
  <c r="D96" i="50"/>
  <c r="D95" i="50"/>
  <c r="D94" i="50"/>
  <c r="D93" i="50"/>
  <c r="D92" i="50"/>
  <c r="D91" i="50"/>
  <c r="D90" i="50"/>
  <c r="D86" i="50"/>
  <c r="D85" i="50"/>
  <c r="D84" i="50"/>
  <c r="D83" i="50"/>
  <c r="D82" i="50"/>
  <c r="D81" i="50"/>
  <c r="D80" i="50"/>
  <c r="D79" i="50"/>
  <c r="D78" i="50"/>
  <c r="D77" i="50"/>
  <c r="D73" i="50"/>
  <c r="D72" i="50"/>
  <c r="D71" i="50"/>
  <c r="D70" i="50"/>
  <c r="D69" i="50"/>
  <c r="D68" i="50"/>
  <c r="D67" i="50"/>
  <c r="D63" i="50"/>
  <c r="D62" i="50"/>
  <c r="D61" i="50"/>
  <c r="D60" i="50"/>
  <c r="D59" i="50"/>
  <c r="D58" i="50"/>
  <c r="D57" i="50"/>
  <c r="D56" i="50"/>
  <c r="D55" i="50"/>
  <c r="D54" i="50"/>
  <c r="D50" i="50"/>
  <c r="D49" i="50"/>
  <c r="D48" i="50"/>
  <c r="D47" i="50"/>
  <c r="D46" i="50"/>
  <c r="D45" i="50"/>
  <c r="D44" i="50"/>
  <c r="D43" i="50"/>
  <c r="D42" i="50"/>
  <c r="D41" i="50"/>
  <c r="D40" i="50"/>
  <c r="D39" i="50"/>
  <c r="D38" i="50"/>
  <c r="D37" i="50"/>
  <c r="D22" i="50"/>
  <c r="D23" i="50"/>
  <c r="D24" i="50"/>
  <c r="D25" i="50"/>
  <c r="D26" i="50"/>
  <c r="D27" i="50"/>
  <c r="D28" i="50"/>
  <c r="D29" i="50"/>
  <c r="D30" i="50"/>
  <c r="D31" i="50"/>
  <c r="D32" i="50"/>
  <c r="D33" i="50"/>
  <c r="D21" i="50"/>
  <c r="M87" i="50"/>
  <c r="M11" i="50" s="1"/>
  <c r="L87" i="50"/>
  <c r="L11" i="50" s="1"/>
  <c r="K87" i="50"/>
  <c r="K11" i="50" s="1"/>
  <c r="J87" i="50"/>
  <c r="J11" i="50" s="1"/>
  <c r="I87" i="50"/>
  <c r="I11" i="50" s="1"/>
  <c r="H87" i="50"/>
  <c r="H11" i="50" s="1"/>
  <c r="G87" i="50"/>
  <c r="G11" i="50" s="1"/>
  <c r="F87" i="50"/>
  <c r="F11" i="50" s="1"/>
  <c r="N86" i="50"/>
  <c r="N85" i="50"/>
  <c r="N84" i="50"/>
  <c r="N83" i="50"/>
  <c r="N82" i="50"/>
  <c r="N81" i="50"/>
  <c r="N80" i="50"/>
  <c r="N79" i="50"/>
  <c r="N78" i="50"/>
  <c r="N77"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22" i="50"/>
  <c r="G148" i="50"/>
  <c r="G15" i="50" s="1"/>
  <c r="H148" i="50"/>
  <c r="H15" i="50" s="1"/>
  <c r="I148" i="50"/>
  <c r="I15" i="50" s="1"/>
  <c r="J148" i="50"/>
  <c r="J15" i="50" s="1"/>
  <c r="K148" i="50"/>
  <c r="K15" i="50" s="1"/>
  <c r="L148" i="50"/>
  <c r="L15" i="50" s="1"/>
  <c r="M148" i="50"/>
  <c r="M15" i="50" s="1"/>
  <c r="F148" i="50"/>
  <c r="F15" i="50" s="1"/>
  <c r="N152" i="50"/>
  <c r="N153" i="50"/>
  <c r="N154" i="50"/>
  <c r="N155" i="50"/>
  <c r="N156" i="50"/>
  <c r="N157" i="50"/>
  <c r="N151" i="50"/>
  <c r="G158" i="50"/>
  <c r="G16" i="50" s="1"/>
  <c r="H158" i="50"/>
  <c r="I158" i="50"/>
  <c r="I16" i="50" s="1"/>
  <c r="J158" i="50"/>
  <c r="J16" i="50" s="1"/>
  <c r="K158" i="50"/>
  <c r="K16" i="50" s="1"/>
  <c r="L158" i="50"/>
  <c r="L16" i="50" s="1"/>
  <c r="M158" i="50"/>
  <c r="M16" i="50" s="1"/>
  <c r="F158" i="50"/>
  <c r="F16" i="50" s="1"/>
  <c r="N113" i="50"/>
  <c r="N114" i="50"/>
  <c r="N115" i="50"/>
  <c r="N116" i="50"/>
  <c r="N117" i="50"/>
  <c r="N118" i="50"/>
  <c r="N112" i="50"/>
  <c r="G119" i="50"/>
  <c r="G14" i="50" s="1"/>
  <c r="H119" i="50"/>
  <c r="H14" i="50" s="1"/>
  <c r="I119" i="50"/>
  <c r="I14" i="50" s="1"/>
  <c r="J119" i="50"/>
  <c r="J14" i="50" s="1"/>
  <c r="K119" i="50"/>
  <c r="K14" i="50" s="1"/>
  <c r="L119" i="50"/>
  <c r="L14" i="50" s="1"/>
  <c r="M119" i="50"/>
  <c r="M14" i="50" s="1"/>
  <c r="F119" i="50"/>
  <c r="F14" i="50" s="1"/>
  <c r="N103" i="50"/>
  <c r="N104" i="50"/>
  <c r="N105" i="50"/>
  <c r="N106" i="50"/>
  <c r="N107" i="50"/>
  <c r="N108" i="50"/>
  <c r="N102" i="50"/>
  <c r="G109" i="50"/>
  <c r="G13" i="50" s="1"/>
  <c r="H109" i="50"/>
  <c r="H13" i="50" s="1"/>
  <c r="I109" i="50"/>
  <c r="I13" i="50" s="1"/>
  <c r="J109" i="50"/>
  <c r="J13" i="50" s="1"/>
  <c r="K109" i="50"/>
  <c r="K13" i="50" s="1"/>
  <c r="L109" i="50"/>
  <c r="L13" i="50" s="1"/>
  <c r="M109" i="50"/>
  <c r="M13" i="50" s="1"/>
  <c r="F109" i="50"/>
  <c r="F13" i="50" s="1"/>
  <c r="N91" i="50"/>
  <c r="N92" i="50"/>
  <c r="N93" i="50"/>
  <c r="N94" i="50"/>
  <c r="N95" i="50"/>
  <c r="N96" i="50"/>
  <c r="N97" i="50"/>
  <c r="N98" i="50"/>
  <c r="N90" i="50"/>
  <c r="G99" i="50"/>
  <c r="G12" i="50" s="1"/>
  <c r="H99" i="50"/>
  <c r="H12" i="50" s="1"/>
  <c r="I99" i="50"/>
  <c r="I12" i="50" s="1"/>
  <c r="J99" i="50"/>
  <c r="J12" i="50" s="1"/>
  <c r="K99" i="50"/>
  <c r="K12" i="50" s="1"/>
  <c r="L99" i="50"/>
  <c r="L12" i="50" s="1"/>
  <c r="M99" i="50"/>
  <c r="M12" i="50" s="1"/>
  <c r="F99" i="50"/>
  <c r="N68" i="50"/>
  <c r="N69" i="50"/>
  <c r="N70" i="50"/>
  <c r="N71" i="50"/>
  <c r="N72" i="50"/>
  <c r="N73" i="50"/>
  <c r="N67" i="50"/>
  <c r="G74" i="50"/>
  <c r="G10" i="50" s="1"/>
  <c r="H74" i="50"/>
  <c r="H10" i="50" s="1"/>
  <c r="I74" i="50"/>
  <c r="I10" i="50" s="1"/>
  <c r="J74" i="50"/>
  <c r="J10" i="50" s="1"/>
  <c r="K74" i="50"/>
  <c r="K10" i="50" s="1"/>
  <c r="L74" i="50"/>
  <c r="L10" i="50" s="1"/>
  <c r="M74" i="50"/>
  <c r="M10" i="50" s="1"/>
  <c r="F74" i="50"/>
  <c r="F10" i="50" s="1"/>
  <c r="N55" i="50"/>
  <c r="N56" i="50"/>
  <c r="N57" i="50"/>
  <c r="N58" i="50"/>
  <c r="N59" i="50"/>
  <c r="N60" i="50"/>
  <c r="N61" i="50"/>
  <c r="N62" i="50"/>
  <c r="N63" i="50"/>
  <c r="N54" i="50"/>
  <c r="G64" i="50"/>
  <c r="G9" i="50" s="1"/>
  <c r="H64" i="50"/>
  <c r="H9" i="50" s="1"/>
  <c r="I64" i="50"/>
  <c r="I9" i="50" s="1"/>
  <c r="J64" i="50"/>
  <c r="J9" i="50" s="1"/>
  <c r="K64" i="50"/>
  <c r="K9" i="50" s="1"/>
  <c r="L64" i="50"/>
  <c r="L9" i="50" s="1"/>
  <c r="M64" i="50"/>
  <c r="M9" i="50" s="1"/>
  <c r="F64" i="50"/>
  <c r="F9" i="50" s="1"/>
  <c r="N38" i="50"/>
  <c r="N39" i="50"/>
  <c r="N40" i="50"/>
  <c r="N41" i="50"/>
  <c r="N42" i="50"/>
  <c r="N43" i="50"/>
  <c r="N44" i="50"/>
  <c r="N45" i="50"/>
  <c r="N46" i="50"/>
  <c r="N47" i="50"/>
  <c r="N48" i="50"/>
  <c r="N49" i="50"/>
  <c r="N50" i="50"/>
  <c r="N37" i="50"/>
  <c r="G51" i="50"/>
  <c r="G8" i="50" s="1"/>
  <c r="H51" i="50"/>
  <c r="H8" i="50" s="1"/>
  <c r="I51" i="50"/>
  <c r="I8" i="50" s="1"/>
  <c r="J51" i="50"/>
  <c r="J8" i="50" s="1"/>
  <c r="K51" i="50"/>
  <c r="K8" i="50" s="1"/>
  <c r="L51" i="50"/>
  <c r="L8" i="50" s="1"/>
  <c r="M51" i="50"/>
  <c r="M8" i="50" s="1"/>
  <c r="F51" i="50"/>
  <c r="F8" i="50" s="1"/>
  <c r="N22" i="50"/>
  <c r="N23" i="50"/>
  <c r="N24" i="50"/>
  <c r="N25" i="50"/>
  <c r="N26" i="50"/>
  <c r="N27" i="50"/>
  <c r="N28" i="50"/>
  <c r="N29" i="50"/>
  <c r="N30" i="50"/>
  <c r="N31" i="50"/>
  <c r="N32" i="50"/>
  <c r="N33" i="50"/>
  <c r="N21" i="50"/>
  <c r="G34" i="50"/>
  <c r="G7" i="50" s="1"/>
  <c r="H34" i="50"/>
  <c r="H7" i="50" s="1"/>
  <c r="I34" i="50"/>
  <c r="I7" i="50" s="1"/>
  <c r="J34" i="50"/>
  <c r="J7" i="50" s="1"/>
  <c r="K34" i="50"/>
  <c r="K7" i="50" s="1"/>
  <c r="L34" i="50"/>
  <c r="L7" i="50" s="1"/>
  <c r="M34" i="50"/>
  <c r="M7" i="50" s="1"/>
  <c r="F34" i="50"/>
  <c r="F7" i="50" s="1"/>
  <c r="X9" i="39" l="1"/>
  <c r="X48" i="39"/>
  <c r="X24" i="39"/>
  <c r="X12" i="39"/>
  <c r="X63" i="39"/>
  <c r="X61" i="39"/>
  <c r="X60" i="39"/>
  <c r="X71" i="39"/>
  <c r="X59" i="39"/>
  <c r="X47" i="39"/>
  <c r="X35" i="39"/>
  <c r="X23" i="39"/>
  <c r="X11" i="39"/>
  <c r="X15" i="39"/>
  <c r="X50" i="39"/>
  <c r="X13" i="39"/>
  <c r="X36" i="39"/>
  <c r="X70" i="39"/>
  <c r="X58" i="39"/>
  <c r="X46" i="39"/>
  <c r="X34" i="39"/>
  <c r="X22" i="39"/>
  <c r="X10" i="39"/>
  <c r="X38" i="39"/>
  <c r="X51" i="39"/>
  <c r="X26" i="39"/>
  <c r="X37" i="39"/>
  <c r="X69" i="39"/>
  <c r="X21" i="39"/>
  <c r="X68" i="39"/>
  <c r="X56" i="39"/>
  <c r="X44" i="39"/>
  <c r="X32" i="39"/>
  <c r="X20" i="39"/>
  <c r="X62" i="39"/>
  <c r="X49" i="39"/>
  <c r="X57" i="39"/>
  <c r="X67" i="39"/>
  <c r="X55" i="39"/>
  <c r="X43" i="39"/>
  <c r="X31" i="39"/>
  <c r="X19" i="39"/>
  <c r="X27" i="39"/>
  <c r="X14" i="39"/>
  <c r="X33" i="39"/>
  <c r="X66" i="39"/>
  <c r="X54" i="39"/>
  <c r="X42" i="39"/>
  <c r="X30" i="39"/>
  <c r="X18" i="39"/>
  <c r="X39" i="39"/>
  <c r="X25" i="39"/>
  <c r="X45" i="39"/>
  <c r="X65" i="39"/>
  <c r="X53" i="39"/>
  <c r="X41" i="39"/>
  <c r="X29" i="39"/>
  <c r="X17" i="39"/>
  <c r="X64" i="39"/>
  <c r="X52" i="39"/>
  <c r="X40" i="39"/>
  <c r="X28" i="39"/>
  <c r="X16" i="39"/>
  <c r="AB69" i="39"/>
  <c r="AB45" i="39"/>
  <c r="AB33" i="39"/>
  <c r="AB56" i="39"/>
  <c r="AB32" i="39"/>
  <c r="AB31" i="39"/>
  <c r="AB66" i="39"/>
  <c r="AB42" i="39"/>
  <c r="AB53" i="39"/>
  <c r="AB29" i="39"/>
  <c r="AB52" i="39"/>
  <c r="AB16" i="39"/>
  <c r="AB27" i="39"/>
  <c r="AB50" i="39"/>
  <c r="AB38" i="39"/>
  <c r="AB49" i="39"/>
  <c r="AB13" i="39"/>
  <c r="AB9" i="39"/>
  <c r="AB60" i="39"/>
  <c r="AB48" i="39"/>
  <c r="AB36" i="39"/>
  <c r="AB24" i="39"/>
  <c r="AB12" i="39"/>
  <c r="AB20" i="39"/>
  <c r="AB55" i="39"/>
  <c r="AB30" i="39"/>
  <c r="AB65" i="39"/>
  <c r="AB17" i="39"/>
  <c r="AB64" i="39"/>
  <c r="AB28" i="39"/>
  <c r="AB51" i="39"/>
  <c r="AB39" i="39"/>
  <c r="AB14" i="39"/>
  <c r="AB61" i="39"/>
  <c r="AB37" i="39"/>
  <c r="AB71" i="39"/>
  <c r="AB59" i="39"/>
  <c r="AB47" i="39"/>
  <c r="AB35" i="39"/>
  <c r="AB23" i="39"/>
  <c r="AB11" i="39"/>
  <c r="AB57" i="39"/>
  <c r="AB21" i="39"/>
  <c r="AB68" i="39"/>
  <c r="AB44" i="39"/>
  <c r="AB67" i="39"/>
  <c r="AB43" i="39"/>
  <c r="AB19" i="39"/>
  <c r="AB54" i="39"/>
  <c r="AB18" i="39"/>
  <c r="AB41" i="39"/>
  <c r="AB40" i="39"/>
  <c r="B2" i="39" a="1"/>
  <c r="B2" i="39" s="1"/>
  <c r="AB63" i="39"/>
  <c r="AB15" i="39"/>
  <c r="AB62" i="39"/>
  <c r="AB26" i="39"/>
  <c r="AB25" i="39"/>
  <c r="AB70" i="39"/>
  <c r="AB58" i="39"/>
  <c r="AB46" i="39"/>
  <c r="AB34" i="39"/>
  <c r="AB22" i="39"/>
  <c r="AB10" i="39"/>
  <c r="F12" i="50"/>
  <c r="F5" i="50" s="1"/>
  <c r="N11" i="50"/>
  <c r="H16" i="50"/>
  <c r="H5" i="50" s="1"/>
  <c r="K5" i="50"/>
  <c r="G5" i="50"/>
  <c r="J5" i="50"/>
  <c r="M5" i="50"/>
  <c r="I5" i="50"/>
  <c r="L5" i="50"/>
  <c r="N9" i="50"/>
  <c r="N87" i="50"/>
  <c r="N7" i="50"/>
  <c r="N14" i="50"/>
  <c r="N12" i="50"/>
  <c r="N8" i="50"/>
  <c r="N10" i="50"/>
  <c r="N13" i="50"/>
  <c r="N15" i="50"/>
  <c r="N64" i="50"/>
  <c r="N51" i="50"/>
  <c r="N74" i="50"/>
  <c r="N119" i="50"/>
  <c r="N34" i="50"/>
  <c r="N109" i="50"/>
  <c r="N158" i="50"/>
  <c r="N148" i="50"/>
  <c r="N99" i="50"/>
  <c r="L2" i="51" a="1"/>
  <c r="L2" i="51" s="1"/>
  <c r="P2" i="51" a="1"/>
  <c r="P2" i="51" s="1"/>
  <c r="Q2" i="51" a="1"/>
  <c r="Q2" i="51" s="1"/>
  <c r="G1" i="51" a="1"/>
  <c r="D3" i="51"/>
  <c r="D4" i="51"/>
  <c r="D5" i="51"/>
  <c r="D6" i="51"/>
  <c r="D7" i="51"/>
  <c r="D8" i="51"/>
  <c r="D9" i="51"/>
  <c r="D10" i="51"/>
  <c r="D11" i="51"/>
  <c r="D12" i="51"/>
  <c r="D13" i="51"/>
  <c r="D14" i="51"/>
  <c r="D15" i="51"/>
  <c r="D16" i="51"/>
  <c r="D18" i="51"/>
  <c r="D20" i="51"/>
  <c r="D21" i="51"/>
  <c r="D22" i="51"/>
  <c r="D23" i="51"/>
  <c r="D24" i="51"/>
  <c r="D25" i="51"/>
  <c r="D26" i="51"/>
  <c r="D28" i="51"/>
  <c r="D29" i="51"/>
  <c r="D30"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4" i="51"/>
  <c r="D65" i="51"/>
  <c r="D66" i="51"/>
  <c r="D2" i="51"/>
  <c r="T6" i="48"/>
  <c r="U6" i="48"/>
  <c r="V6" i="48"/>
  <c r="W6" i="48"/>
  <c r="X6" i="48"/>
  <c r="Y6" i="48"/>
  <c r="Z6" i="48"/>
  <c r="AA6" i="48"/>
  <c r="T7" i="48"/>
  <c r="U7" i="48"/>
  <c r="V7" i="48"/>
  <c r="W7" i="48"/>
  <c r="X7" i="48"/>
  <c r="Y7" i="48"/>
  <c r="Z7" i="48"/>
  <c r="AA7" i="48"/>
  <c r="T8" i="48"/>
  <c r="U8" i="48"/>
  <c r="V8" i="48"/>
  <c r="W8" i="48"/>
  <c r="X8" i="48"/>
  <c r="Y8" i="48"/>
  <c r="Z8" i="48"/>
  <c r="AA8" i="48"/>
  <c r="T9" i="48"/>
  <c r="U9" i="48"/>
  <c r="V9" i="48"/>
  <c r="W9" i="48"/>
  <c r="X9" i="48"/>
  <c r="Y9" i="48"/>
  <c r="Z9" i="48"/>
  <c r="AA9" i="48"/>
  <c r="T10" i="48"/>
  <c r="U10" i="48"/>
  <c r="V10" i="48"/>
  <c r="W10" i="48"/>
  <c r="X10" i="48"/>
  <c r="Y10" i="48"/>
  <c r="Z10" i="48"/>
  <c r="AA10" i="48"/>
  <c r="T11" i="48"/>
  <c r="U11" i="48"/>
  <c r="V11" i="48"/>
  <c r="W11" i="48"/>
  <c r="X11" i="48"/>
  <c r="Y11" i="48"/>
  <c r="Z11" i="48"/>
  <c r="AA11" i="48"/>
  <c r="T12" i="48"/>
  <c r="U12" i="48"/>
  <c r="V12" i="48"/>
  <c r="W12" i="48"/>
  <c r="X12" i="48"/>
  <c r="Y12" i="48"/>
  <c r="Z12" i="48"/>
  <c r="AA12" i="48"/>
  <c r="T13" i="48"/>
  <c r="U13" i="48"/>
  <c r="V13" i="48"/>
  <c r="W13" i="48"/>
  <c r="X13" i="48"/>
  <c r="Y13" i="48"/>
  <c r="Z13" i="48"/>
  <c r="AA13" i="48"/>
  <c r="T14" i="48"/>
  <c r="U14" i="48"/>
  <c r="V14" i="48"/>
  <c r="W14" i="48"/>
  <c r="X14" i="48"/>
  <c r="Y14" i="48"/>
  <c r="Z14" i="48"/>
  <c r="AA14" i="48"/>
  <c r="T15" i="48"/>
  <c r="U15" i="48"/>
  <c r="V15" i="48"/>
  <c r="W15" i="48"/>
  <c r="X15" i="48"/>
  <c r="Y15" i="48"/>
  <c r="Z15" i="48"/>
  <c r="AA15" i="48"/>
  <c r="T16" i="48"/>
  <c r="U16" i="48"/>
  <c r="V16" i="48"/>
  <c r="W16" i="48"/>
  <c r="X16" i="48"/>
  <c r="Y16" i="48"/>
  <c r="Z16" i="48"/>
  <c r="AA16" i="48"/>
  <c r="T17" i="48"/>
  <c r="U17" i="48"/>
  <c r="V17" i="48"/>
  <c r="W17" i="48"/>
  <c r="X17" i="48"/>
  <c r="Y17" i="48"/>
  <c r="Z17" i="48"/>
  <c r="AA17" i="48"/>
  <c r="T18" i="48"/>
  <c r="U18" i="48"/>
  <c r="V18" i="48"/>
  <c r="W18" i="48"/>
  <c r="X18" i="48"/>
  <c r="Y18" i="48"/>
  <c r="Z18" i="48"/>
  <c r="AA18" i="48"/>
  <c r="T19" i="48"/>
  <c r="U19" i="48"/>
  <c r="V19" i="48"/>
  <c r="W19" i="48"/>
  <c r="X19" i="48"/>
  <c r="Y19" i="48"/>
  <c r="Z19" i="48"/>
  <c r="AA19" i="48"/>
  <c r="U5" i="48"/>
  <c r="V5" i="48"/>
  <c r="W5" i="48"/>
  <c r="X5" i="48"/>
  <c r="Y5" i="48"/>
  <c r="Z5" i="48"/>
  <c r="AA5" i="48"/>
  <c r="T5" i="48"/>
  <c r="AD15" i="39" l="1"/>
  <c r="AC15" i="39"/>
  <c r="AC28" i="39"/>
  <c r="AD28" i="39"/>
  <c r="AD19" i="39"/>
  <c r="AC19" i="39"/>
  <c r="AD26" i="39"/>
  <c r="AC26" i="39"/>
  <c r="AD44" i="39"/>
  <c r="AC44" i="39"/>
  <c r="AD14" i="39"/>
  <c r="AC14" i="39"/>
  <c r="AD36" i="39"/>
  <c r="AC36" i="39"/>
  <c r="AD53" i="39"/>
  <c r="AC53" i="39"/>
  <c r="AD68" i="39"/>
  <c r="AC68" i="39"/>
  <c r="AD21" i="39"/>
  <c r="AC21" i="39"/>
  <c r="AD9" i="39"/>
  <c r="AC9" i="39"/>
  <c r="AC11" i="39"/>
  <c r="AD11" i="39"/>
  <c r="AC32" i="39"/>
  <c r="AD32" i="39"/>
  <c r="AC10" i="39"/>
  <c r="AD10" i="39"/>
  <c r="AE40" i="39"/>
  <c r="AC40" i="39"/>
  <c r="AD40" i="39"/>
  <c r="AE23" i="39"/>
  <c r="AC23" i="39"/>
  <c r="AD23" i="39"/>
  <c r="AE17" i="39"/>
  <c r="AD17" i="39"/>
  <c r="AC17" i="39"/>
  <c r="AE49" i="39"/>
  <c r="AD49" i="39"/>
  <c r="AC49" i="39"/>
  <c r="AE56" i="39"/>
  <c r="AD56" i="39"/>
  <c r="AC56" i="39"/>
  <c r="AC64" i="39"/>
  <c r="AD64" i="39"/>
  <c r="AC22" i="39"/>
  <c r="AD22" i="39"/>
  <c r="AC41" i="39"/>
  <c r="AD41" i="39"/>
  <c r="AC35" i="39"/>
  <c r="AD35" i="39"/>
  <c r="AD65" i="39"/>
  <c r="AC65" i="39"/>
  <c r="AD38" i="39"/>
  <c r="AC38" i="39"/>
  <c r="AD33" i="39"/>
  <c r="AC33" i="39"/>
  <c r="AD62" i="39"/>
  <c r="AC62" i="39"/>
  <c r="AD48" i="39"/>
  <c r="AC48" i="39"/>
  <c r="AC66" i="39"/>
  <c r="AD66" i="39"/>
  <c r="AD31" i="39"/>
  <c r="AC31" i="39"/>
  <c r="AD13" i="39"/>
  <c r="AC13" i="39"/>
  <c r="AC34" i="39"/>
  <c r="AD34" i="39"/>
  <c r="AD18" i="39"/>
  <c r="AC18" i="39"/>
  <c r="AC47" i="39"/>
  <c r="AD47" i="39"/>
  <c r="AD30" i="39"/>
  <c r="AC30" i="39"/>
  <c r="AD50" i="39"/>
  <c r="AC50" i="39"/>
  <c r="AD45" i="39"/>
  <c r="AC45" i="39"/>
  <c r="AC46" i="39"/>
  <c r="AD46" i="39"/>
  <c r="AD54" i="39"/>
  <c r="AC54" i="39"/>
  <c r="AC59" i="39"/>
  <c r="AD59" i="39"/>
  <c r="AD55" i="39"/>
  <c r="AC55" i="39"/>
  <c r="AD27" i="39"/>
  <c r="AC27" i="39"/>
  <c r="AD69" i="39"/>
  <c r="AC69" i="39"/>
  <c r="AD20" i="39"/>
  <c r="AC20" i="39"/>
  <c r="AC16" i="39"/>
  <c r="AD16" i="39"/>
  <c r="AD39" i="39"/>
  <c r="AC39" i="39"/>
  <c r="AD60" i="39"/>
  <c r="AC60" i="39"/>
  <c r="AD57" i="39"/>
  <c r="AC57" i="39"/>
  <c r="AC71" i="39"/>
  <c r="AD71" i="39"/>
  <c r="AE70" i="39"/>
  <c r="AC70" i="39"/>
  <c r="AD70" i="39"/>
  <c r="AD43" i="39"/>
  <c r="AC43" i="39"/>
  <c r="AD37" i="39"/>
  <c r="AC37" i="39"/>
  <c r="AD12" i="39"/>
  <c r="AC12" i="39"/>
  <c r="AD52" i="39"/>
  <c r="AC52" i="39"/>
  <c r="AD42" i="39"/>
  <c r="AC42" i="39"/>
  <c r="AC51" i="39"/>
  <c r="AD51" i="39"/>
  <c r="AE63" i="39"/>
  <c r="AD63" i="39"/>
  <c r="AC63" i="39"/>
  <c r="AC58" i="39"/>
  <c r="AD58" i="39"/>
  <c r="AD25" i="39"/>
  <c r="AC25" i="39"/>
  <c r="AE67" i="39"/>
  <c r="AD67" i="39"/>
  <c r="AC67" i="39"/>
  <c r="AE61" i="39"/>
  <c r="AD61" i="39"/>
  <c r="AC61" i="39"/>
  <c r="AE24" i="39"/>
  <c r="AD24" i="39"/>
  <c r="AC24" i="39"/>
  <c r="AE29" i="39"/>
  <c r="AD29" i="39"/>
  <c r="AC29" i="39"/>
  <c r="AE11" i="39"/>
  <c r="AE51" i="39"/>
  <c r="AE36" i="39"/>
  <c r="AE46" i="39"/>
  <c r="AE41" i="39"/>
  <c r="AE28" i="39"/>
  <c r="AE48" i="39"/>
  <c r="AE26" i="39"/>
  <c r="AE55" i="39"/>
  <c r="AE44" i="39"/>
  <c r="AE20" i="39"/>
  <c r="AE50" i="39"/>
  <c r="AE27" i="39"/>
  <c r="AE10" i="39"/>
  <c r="AE14" i="39"/>
  <c r="AE45" i="39"/>
  <c r="AE22" i="39"/>
  <c r="AE39" i="39"/>
  <c r="AE69" i="39"/>
  <c r="AE34" i="39"/>
  <c r="AE58" i="39"/>
  <c r="AE18" i="39"/>
  <c r="AE64" i="39"/>
  <c r="AE60" i="39"/>
  <c r="AE53" i="39"/>
  <c r="AE54" i="39"/>
  <c r="AE35" i="39"/>
  <c r="AE9" i="39"/>
  <c r="AE42" i="39"/>
  <c r="AE71" i="39"/>
  <c r="AE30" i="39"/>
  <c r="AE32" i="39"/>
  <c r="AE62" i="39"/>
  <c r="AE37" i="39"/>
  <c r="AE38" i="39"/>
  <c r="AE15" i="39"/>
  <c r="AE68" i="39"/>
  <c r="AE12" i="39"/>
  <c r="AE33" i="39"/>
  <c r="AE21" i="39"/>
  <c r="AE16" i="39"/>
  <c r="AE57" i="39"/>
  <c r="AE52" i="39"/>
  <c r="AE19" i="39"/>
  <c r="AE47" i="39"/>
  <c r="AE13" i="39"/>
  <c r="AE66" i="39"/>
  <c r="AE25" i="39"/>
  <c r="AE43" i="39"/>
  <c r="AE59" i="39"/>
  <c r="AE65" i="39"/>
  <c r="AE31" i="39"/>
  <c r="G1" i="51"/>
  <c r="G2" i="51" s="1" a="1"/>
  <c r="G2" i="51" s="1"/>
  <c r="M2" i="51" a="1"/>
  <c r="M2" i="51" s="1"/>
  <c r="K2" i="51" a="1"/>
  <c r="K2" i="51" s="1"/>
  <c r="N2" i="51" a="1"/>
  <c r="N2" i="51" s="1"/>
  <c r="J2" i="51" a="1"/>
  <c r="J2" i="51" s="1"/>
  <c r="I2" i="51" a="1"/>
  <c r="I2" i="51" s="1"/>
  <c r="H2" i="51" a="1"/>
  <c r="H2" i="51" s="1"/>
  <c r="O2" i="51" a="1"/>
  <c r="O2" i="51" s="1"/>
  <c r="N16" i="50"/>
  <c r="N5" i="50" s="1"/>
  <c r="I3" i="48"/>
  <c r="AG71" i="39" l="1"/>
  <c r="AF71" i="39"/>
  <c r="AG17" i="39"/>
  <c r="AF17" i="39"/>
  <c r="AG69" i="39"/>
  <c r="AF69" i="39"/>
  <c r="AG57" i="39"/>
  <c r="AF57" i="39"/>
  <c r="AG41" i="39"/>
  <c r="AF41" i="39"/>
  <c r="AG21" i="39"/>
  <c r="AF21" i="39"/>
  <c r="AG65" i="39"/>
  <c r="AF65" i="39"/>
  <c r="AG35" i="39"/>
  <c r="AF35" i="39"/>
  <c r="AG14" i="39"/>
  <c r="AF14" i="39"/>
  <c r="AG36" i="39"/>
  <c r="AF36" i="39"/>
  <c r="AG70" i="39"/>
  <c r="AF70" i="39"/>
  <c r="AG23" i="39"/>
  <c r="AF23" i="39"/>
  <c r="AG48" i="39"/>
  <c r="AF48" i="39"/>
  <c r="AG9" i="39"/>
  <c r="AF9" i="39"/>
  <c r="AG12" i="39"/>
  <c r="AF12" i="39"/>
  <c r="AG54" i="39"/>
  <c r="AF54" i="39"/>
  <c r="AG10" i="39"/>
  <c r="AF10" i="39"/>
  <c r="AG51" i="39"/>
  <c r="AF51" i="39"/>
  <c r="AG30" i="39"/>
  <c r="AF30" i="39"/>
  <c r="AG42" i="39"/>
  <c r="AF42" i="39"/>
  <c r="AG61" i="39"/>
  <c r="AF61" i="39"/>
  <c r="AG33" i="39"/>
  <c r="AF33" i="39"/>
  <c r="AG59" i="39"/>
  <c r="AF59" i="39"/>
  <c r="AG43" i="39"/>
  <c r="AF43" i="39"/>
  <c r="AG68" i="39"/>
  <c r="AF68" i="39"/>
  <c r="AG53" i="39"/>
  <c r="AF53" i="39"/>
  <c r="AG27" i="39"/>
  <c r="AF27" i="39"/>
  <c r="AG11" i="39"/>
  <c r="AF11" i="39"/>
  <c r="AG67" i="39"/>
  <c r="AF67" i="39"/>
  <c r="AG63" i="39"/>
  <c r="AF63" i="39"/>
  <c r="AG22" i="39"/>
  <c r="AF22" i="39"/>
  <c r="AG31" i="39"/>
  <c r="AF31" i="39"/>
  <c r="AG50" i="39"/>
  <c r="AF50" i="39"/>
  <c r="AG56" i="39"/>
  <c r="AF56" i="39"/>
  <c r="AG64" i="39"/>
  <c r="AF64" i="39"/>
  <c r="AG52" i="39"/>
  <c r="AF52" i="39"/>
  <c r="AG45" i="39"/>
  <c r="AF45" i="39"/>
  <c r="AG60" i="39"/>
  <c r="AF60" i="39"/>
  <c r="AG38" i="39"/>
  <c r="AF38" i="39"/>
  <c r="AG13" i="39"/>
  <c r="AF13" i="39"/>
  <c r="AG37" i="39"/>
  <c r="AF37" i="39"/>
  <c r="AG18" i="39"/>
  <c r="AF18" i="39"/>
  <c r="AG44" i="39"/>
  <c r="AF44" i="39"/>
  <c r="AG29" i="39"/>
  <c r="AF29" i="39"/>
  <c r="AG24" i="39"/>
  <c r="AF24" i="39"/>
  <c r="AG28" i="39"/>
  <c r="AF28" i="39"/>
  <c r="AG15" i="39"/>
  <c r="AF15" i="39"/>
  <c r="AG66" i="39"/>
  <c r="AF66" i="39"/>
  <c r="AG47" i="39"/>
  <c r="AF47" i="39"/>
  <c r="AG62" i="39"/>
  <c r="AF62" i="39"/>
  <c r="AG58" i="39"/>
  <c r="AF58" i="39"/>
  <c r="AG55" i="39"/>
  <c r="AF55" i="39"/>
  <c r="AG49" i="39"/>
  <c r="AF49" i="39"/>
  <c r="AG39" i="39"/>
  <c r="AF39" i="39"/>
  <c r="AG16" i="39"/>
  <c r="AF16" i="39"/>
  <c r="AG46" i="39"/>
  <c r="AF46" i="39"/>
  <c r="AG25" i="39"/>
  <c r="AF25" i="39"/>
  <c r="AG40" i="39"/>
  <c r="AF40" i="39"/>
  <c r="AG20" i="39"/>
  <c r="AF20" i="39"/>
  <c r="AG19" i="39"/>
  <c r="AF19" i="39"/>
  <c r="AG32" i="39"/>
  <c r="AF32" i="39"/>
  <c r="AG34" i="39"/>
  <c r="AF34" i="39"/>
  <c r="AG26" i="39"/>
  <c r="AF26" i="39"/>
  <c r="F14" i="45"/>
  <c r="F18" i="45"/>
  <c r="AI21" i="39" l="1"/>
  <c r="AL21" i="39" s="1"/>
  <c r="AO21" i="39" s="1"/>
  <c r="AR21" i="39" s="1"/>
  <c r="AU21" i="39" s="1"/>
  <c r="AH21" i="39"/>
  <c r="AI64" i="39"/>
  <c r="AL64" i="39" s="1"/>
  <c r="AO64" i="39" s="1"/>
  <c r="AR64" i="39" s="1"/>
  <c r="AU64" i="39" s="1"/>
  <c r="AH64" i="39"/>
  <c r="AI10" i="39"/>
  <c r="AL10" i="39" s="1"/>
  <c r="AO10" i="39" s="1"/>
  <c r="AR10" i="39" s="1"/>
  <c r="AU10" i="39" s="1"/>
  <c r="AH10" i="39"/>
  <c r="AI70" i="39"/>
  <c r="AL70" i="39" s="1"/>
  <c r="AO70" i="39" s="1"/>
  <c r="AR70" i="39" s="1"/>
  <c r="AU70" i="39" s="1"/>
  <c r="AH70" i="39"/>
  <c r="AI41" i="39"/>
  <c r="AL41" i="39" s="1"/>
  <c r="AO41" i="39" s="1"/>
  <c r="AR41" i="39" s="1"/>
  <c r="AU41" i="39" s="1"/>
  <c r="AH41" i="39"/>
  <c r="AI66" i="39"/>
  <c r="AL66" i="39" s="1"/>
  <c r="AO66" i="39" s="1"/>
  <c r="AR66" i="39" s="1"/>
  <c r="AU66" i="39" s="1"/>
  <c r="AH66" i="39"/>
  <c r="AI63" i="39"/>
  <c r="AL63" i="39" s="1"/>
  <c r="AO63" i="39" s="1"/>
  <c r="AR63" i="39" s="1"/>
  <c r="AU63" i="39" s="1"/>
  <c r="AH63" i="39"/>
  <c r="AI55" i="39"/>
  <c r="AL55" i="39" s="1"/>
  <c r="AO55" i="39" s="1"/>
  <c r="AR55" i="39" s="1"/>
  <c r="AU55" i="39" s="1"/>
  <c r="AH55" i="39"/>
  <c r="AI28" i="39"/>
  <c r="AL28" i="39" s="1"/>
  <c r="AO28" i="39" s="1"/>
  <c r="AR28" i="39" s="1"/>
  <c r="AU28" i="39" s="1"/>
  <c r="AH28" i="39"/>
  <c r="AI13" i="39"/>
  <c r="AL13" i="39" s="1"/>
  <c r="AO13" i="39" s="1"/>
  <c r="AR13" i="39" s="1"/>
  <c r="AU13" i="39" s="1"/>
  <c r="AH13" i="39"/>
  <c r="AI56" i="39"/>
  <c r="AL56" i="39" s="1"/>
  <c r="AO56" i="39" s="1"/>
  <c r="AR56" i="39" s="1"/>
  <c r="AU56" i="39" s="1"/>
  <c r="AH56" i="39"/>
  <c r="AI11" i="39"/>
  <c r="AL11" i="39" s="1"/>
  <c r="AO11" i="39" s="1"/>
  <c r="AR11" i="39" s="1"/>
  <c r="AU11" i="39" s="1"/>
  <c r="AH11" i="39"/>
  <c r="AI33" i="39"/>
  <c r="AL33" i="39" s="1"/>
  <c r="AO33" i="39" s="1"/>
  <c r="AR33" i="39" s="1"/>
  <c r="AU33" i="39" s="1"/>
  <c r="AH33" i="39"/>
  <c r="AI54" i="39"/>
  <c r="AL54" i="39" s="1"/>
  <c r="AO54" i="39" s="1"/>
  <c r="AR54" i="39" s="1"/>
  <c r="AU54" i="39" s="1"/>
  <c r="AH54" i="39"/>
  <c r="AI36" i="39"/>
  <c r="AL36" i="39" s="1"/>
  <c r="AO36" i="39" s="1"/>
  <c r="AR36" i="39" s="1"/>
  <c r="AU36" i="39" s="1"/>
  <c r="AH36" i="39"/>
  <c r="AI57" i="39"/>
  <c r="AL57" i="39" s="1"/>
  <c r="AO57" i="39" s="1"/>
  <c r="AR57" i="39" s="1"/>
  <c r="AU57" i="39" s="1"/>
  <c r="AH57" i="39"/>
  <c r="AI23" i="39"/>
  <c r="AL23" i="39" s="1"/>
  <c r="AO23" i="39" s="1"/>
  <c r="AR23" i="39" s="1"/>
  <c r="AU23" i="39" s="1"/>
  <c r="AH23" i="39"/>
  <c r="AI67" i="39"/>
  <c r="AL67" i="39" s="1"/>
  <c r="AO67" i="39" s="1"/>
  <c r="AR67" i="39" s="1"/>
  <c r="AU67" i="39" s="1"/>
  <c r="AH67" i="39"/>
  <c r="AI39" i="39"/>
  <c r="AL39" i="39" s="1"/>
  <c r="AO39" i="39" s="1"/>
  <c r="AR39" i="39" s="1"/>
  <c r="AU39" i="39" s="1"/>
  <c r="AH39" i="39"/>
  <c r="AI49" i="39"/>
  <c r="AL49" i="39" s="1"/>
  <c r="AO49" i="39" s="1"/>
  <c r="AR49" i="39" s="1"/>
  <c r="AU49" i="39" s="1"/>
  <c r="AH49" i="39"/>
  <c r="AI25" i="39"/>
  <c r="AL25" i="39" s="1"/>
  <c r="AO25" i="39" s="1"/>
  <c r="AR25" i="39" s="1"/>
  <c r="AU25" i="39" s="1"/>
  <c r="AH25" i="39"/>
  <c r="AI58" i="39"/>
  <c r="AL58" i="39" s="1"/>
  <c r="AO58" i="39" s="1"/>
  <c r="AR58" i="39" s="1"/>
  <c r="AU58" i="39" s="1"/>
  <c r="AH58" i="39"/>
  <c r="AI24" i="39"/>
  <c r="AL24" i="39" s="1"/>
  <c r="AO24" i="39" s="1"/>
  <c r="AR24" i="39" s="1"/>
  <c r="AU24" i="39" s="1"/>
  <c r="AH24" i="39"/>
  <c r="AI38" i="39"/>
  <c r="AL38" i="39" s="1"/>
  <c r="AO38" i="39" s="1"/>
  <c r="AR38" i="39" s="1"/>
  <c r="AU38" i="39" s="1"/>
  <c r="AH38" i="39"/>
  <c r="AI50" i="39"/>
  <c r="AL50" i="39" s="1"/>
  <c r="AO50" i="39" s="1"/>
  <c r="AR50" i="39" s="1"/>
  <c r="AU50" i="39" s="1"/>
  <c r="AH50" i="39"/>
  <c r="AI27" i="39"/>
  <c r="AL27" i="39" s="1"/>
  <c r="AO27" i="39" s="1"/>
  <c r="AR27" i="39" s="1"/>
  <c r="AU27" i="39" s="1"/>
  <c r="AH27" i="39"/>
  <c r="AI61" i="39"/>
  <c r="AL61" i="39" s="1"/>
  <c r="AO61" i="39" s="1"/>
  <c r="AR61" i="39" s="1"/>
  <c r="AU61" i="39" s="1"/>
  <c r="AH61" i="39"/>
  <c r="AI12" i="39"/>
  <c r="AL12" i="39" s="1"/>
  <c r="AO12" i="39" s="1"/>
  <c r="AR12" i="39" s="1"/>
  <c r="AU12" i="39" s="1"/>
  <c r="AH12" i="39"/>
  <c r="AI14" i="39"/>
  <c r="AL14" i="39" s="1"/>
  <c r="AO14" i="39" s="1"/>
  <c r="AR14" i="39" s="1"/>
  <c r="AU14" i="39" s="1"/>
  <c r="AH14" i="39"/>
  <c r="AI69" i="39"/>
  <c r="AL69" i="39" s="1"/>
  <c r="AO69" i="39" s="1"/>
  <c r="AR69" i="39" s="1"/>
  <c r="AU69" i="39" s="1"/>
  <c r="AH69" i="39"/>
  <c r="AI19" i="39"/>
  <c r="AL19" i="39" s="1"/>
  <c r="AO19" i="39" s="1"/>
  <c r="AR19" i="39" s="1"/>
  <c r="AU19" i="39" s="1"/>
  <c r="AH19" i="39"/>
  <c r="AI51" i="39"/>
  <c r="AL51" i="39" s="1"/>
  <c r="AO51" i="39" s="1"/>
  <c r="AR51" i="39" s="1"/>
  <c r="AU51" i="39" s="1"/>
  <c r="AH51" i="39"/>
  <c r="AI20" i="39"/>
  <c r="AL20" i="39" s="1"/>
  <c r="AO20" i="39" s="1"/>
  <c r="AR20" i="39" s="1"/>
  <c r="AU20" i="39" s="1"/>
  <c r="AH20" i="39"/>
  <c r="AI40" i="39"/>
  <c r="AL40" i="39" s="1"/>
  <c r="AO40" i="39" s="1"/>
  <c r="AR40" i="39" s="1"/>
  <c r="AU40" i="39" s="1"/>
  <c r="AH40" i="39"/>
  <c r="AI52" i="39"/>
  <c r="AL52" i="39" s="1"/>
  <c r="AO52" i="39" s="1"/>
  <c r="AR52" i="39" s="1"/>
  <c r="AU52" i="39" s="1"/>
  <c r="AH52" i="39"/>
  <c r="AI37" i="39"/>
  <c r="AL37" i="39" s="1"/>
  <c r="AO37" i="39" s="1"/>
  <c r="AR37" i="39" s="1"/>
  <c r="AU37" i="39" s="1"/>
  <c r="AH37" i="39"/>
  <c r="AI46" i="39"/>
  <c r="AL46" i="39" s="1"/>
  <c r="AO46" i="39" s="1"/>
  <c r="AR46" i="39" s="1"/>
  <c r="AU46" i="39" s="1"/>
  <c r="AH46" i="39"/>
  <c r="AI62" i="39"/>
  <c r="AL62" i="39" s="1"/>
  <c r="AO62" i="39" s="1"/>
  <c r="AR62" i="39" s="1"/>
  <c r="AU62" i="39" s="1"/>
  <c r="AH62" i="39"/>
  <c r="AI29" i="39"/>
  <c r="AL29" i="39" s="1"/>
  <c r="AO29" i="39" s="1"/>
  <c r="AR29" i="39" s="1"/>
  <c r="AU29" i="39" s="1"/>
  <c r="AH29" i="39"/>
  <c r="AI60" i="39"/>
  <c r="AL60" i="39" s="1"/>
  <c r="AO60" i="39" s="1"/>
  <c r="AR60" i="39" s="1"/>
  <c r="AU60" i="39" s="1"/>
  <c r="AH60" i="39"/>
  <c r="AI31" i="39"/>
  <c r="AL31" i="39" s="1"/>
  <c r="AO31" i="39" s="1"/>
  <c r="AR31" i="39" s="1"/>
  <c r="AU31" i="39" s="1"/>
  <c r="AH31" i="39"/>
  <c r="AI53" i="39"/>
  <c r="AL53" i="39" s="1"/>
  <c r="AO53" i="39" s="1"/>
  <c r="AR53" i="39" s="1"/>
  <c r="AU53" i="39" s="1"/>
  <c r="AH53" i="39"/>
  <c r="AI42" i="39"/>
  <c r="AL42" i="39" s="1"/>
  <c r="AO42" i="39" s="1"/>
  <c r="AR42" i="39" s="1"/>
  <c r="AU42" i="39" s="1"/>
  <c r="AH42" i="39"/>
  <c r="AI9" i="39"/>
  <c r="AL9" i="39" s="1"/>
  <c r="AO9" i="39" s="1"/>
  <c r="AR9" i="39" s="1"/>
  <c r="AU9" i="39" s="1"/>
  <c r="AH9" i="39"/>
  <c r="AI35" i="39"/>
  <c r="AL35" i="39" s="1"/>
  <c r="AO35" i="39" s="1"/>
  <c r="AR35" i="39" s="1"/>
  <c r="AU35" i="39" s="1"/>
  <c r="AH35" i="39"/>
  <c r="AI17" i="39"/>
  <c r="AL17" i="39" s="1"/>
  <c r="AO17" i="39" s="1"/>
  <c r="AR17" i="39" s="1"/>
  <c r="AU17" i="39" s="1"/>
  <c r="AH17" i="39"/>
  <c r="AI18" i="39"/>
  <c r="AL18" i="39" s="1"/>
  <c r="AO18" i="39" s="1"/>
  <c r="AR18" i="39" s="1"/>
  <c r="AU18" i="39" s="1"/>
  <c r="AH18" i="39"/>
  <c r="AI15" i="39"/>
  <c r="AL15" i="39" s="1"/>
  <c r="AO15" i="39" s="1"/>
  <c r="AR15" i="39" s="1"/>
  <c r="AU15" i="39" s="1"/>
  <c r="AH15" i="39"/>
  <c r="AI26" i="39"/>
  <c r="AL26" i="39" s="1"/>
  <c r="AO26" i="39" s="1"/>
  <c r="AR26" i="39" s="1"/>
  <c r="AU26" i="39" s="1"/>
  <c r="AH26" i="39"/>
  <c r="AI34" i="39"/>
  <c r="AL34" i="39" s="1"/>
  <c r="AO34" i="39" s="1"/>
  <c r="AR34" i="39" s="1"/>
  <c r="AU34" i="39" s="1"/>
  <c r="AH34" i="39"/>
  <c r="AI43" i="39"/>
  <c r="AL43" i="39" s="1"/>
  <c r="AO43" i="39" s="1"/>
  <c r="AR43" i="39" s="1"/>
  <c r="AU43" i="39" s="1"/>
  <c r="AH43" i="39"/>
  <c r="AI59" i="39"/>
  <c r="AL59" i="39" s="1"/>
  <c r="AO59" i="39" s="1"/>
  <c r="AR59" i="39" s="1"/>
  <c r="AU59" i="39" s="1"/>
  <c r="AH59" i="39"/>
  <c r="AI32" i="39"/>
  <c r="AL32" i="39" s="1"/>
  <c r="AO32" i="39" s="1"/>
  <c r="AR32" i="39" s="1"/>
  <c r="AU32" i="39" s="1"/>
  <c r="AH32" i="39"/>
  <c r="AI16" i="39"/>
  <c r="AL16" i="39" s="1"/>
  <c r="AO16" i="39" s="1"/>
  <c r="AR16" i="39" s="1"/>
  <c r="AU16" i="39" s="1"/>
  <c r="AH16" i="39"/>
  <c r="AI47" i="39"/>
  <c r="AL47" i="39" s="1"/>
  <c r="AO47" i="39" s="1"/>
  <c r="AR47" i="39" s="1"/>
  <c r="AU47" i="39" s="1"/>
  <c r="AH47" i="39"/>
  <c r="AI44" i="39"/>
  <c r="AL44" i="39" s="1"/>
  <c r="AO44" i="39" s="1"/>
  <c r="AR44" i="39" s="1"/>
  <c r="AU44" i="39" s="1"/>
  <c r="AH44" i="39"/>
  <c r="AI45" i="39"/>
  <c r="AL45" i="39" s="1"/>
  <c r="AO45" i="39" s="1"/>
  <c r="AR45" i="39" s="1"/>
  <c r="AU45" i="39" s="1"/>
  <c r="AH45" i="39"/>
  <c r="AI22" i="39"/>
  <c r="AL22" i="39" s="1"/>
  <c r="AO22" i="39" s="1"/>
  <c r="AR22" i="39" s="1"/>
  <c r="AU22" i="39" s="1"/>
  <c r="AH22" i="39"/>
  <c r="AI68" i="39"/>
  <c r="AL68" i="39" s="1"/>
  <c r="AO68" i="39" s="1"/>
  <c r="AR68" i="39" s="1"/>
  <c r="AU68" i="39" s="1"/>
  <c r="AH68" i="39"/>
  <c r="AI30" i="39"/>
  <c r="AL30" i="39" s="1"/>
  <c r="AO30" i="39" s="1"/>
  <c r="AR30" i="39" s="1"/>
  <c r="AU30" i="39" s="1"/>
  <c r="AH30" i="39"/>
  <c r="AI48" i="39"/>
  <c r="AL48" i="39" s="1"/>
  <c r="AO48" i="39" s="1"/>
  <c r="AR48" i="39" s="1"/>
  <c r="AU48" i="39" s="1"/>
  <c r="AH48" i="39"/>
  <c r="AI65" i="39"/>
  <c r="AL65" i="39" s="1"/>
  <c r="AO65" i="39" s="1"/>
  <c r="AR65" i="39" s="1"/>
  <c r="AU65" i="39" s="1"/>
  <c r="AH65" i="39"/>
  <c r="AI71" i="39"/>
  <c r="AL71" i="39" s="1"/>
  <c r="AO71" i="39" s="1"/>
  <c r="AR71" i="39" s="1"/>
  <c r="AU71" i="39" s="1"/>
  <c r="AH71" i="39"/>
  <c r="AB19" i="48"/>
  <c r="AB16" i="48"/>
  <c r="AB17" i="48"/>
  <c r="AB13" i="48"/>
  <c r="AB9" i="48"/>
  <c r="AB12" i="48"/>
  <c r="AB15" i="48"/>
  <c r="AB11" i="48"/>
  <c r="AB18" i="48"/>
  <c r="AB14" i="48"/>
  <c r="AB10" i="48"/>
  <c r="AB8" i="48"/>
  <c r="AB7" i="48"/>
  <c r="AB6" i="48"/>
  <c r="F3" i="46"/>
  <c r="D149" i="44"/>
  <c r="D148" i="44"/>
  <c r="D125" i="44"/>
  <c r="D124" i="44"/>
  <c r="D101" i="44"/>
  <c r="D100" i="44"/>
  <c r="D77" i="44"/>
  <c r="D76" i="44"/>
  <c r="D53" i="44"/>
  <c r="D52" i="44"/>
  <c r="D29" i="44"/>
  <c r="D28" i="44"/>
  <c r="X11" i="46"/>
  <c r="X12" i="46"/>
  <c r="X13" i="46"/>
  <c r="X14" i="46"/>
  <c r="X15" i="46"/>
  <c r="X17" i="46"/>
  <c r="X18" i="46"/>
  <c r="X19" i="46"/>
  <c r="AB5" i="48" l="1"/>
  <c r="M10" i="39"/>
  <c r="Q10" i="39" s="1"/>
  <c r="M11" i="39"/>
  <c r="Q11" i="39" s="1"/>
  <c r="M12" i="39"/>
  <c r="Q12" i="39" s="1"/>
  <c r="M13" i="39"/>
  <c r="Q13" i="39" s="1"/>
  <c r="M14" i="39"/>
  <c r="Q14" i="39" s="1"/>
  <c r="M15" i="39"/>
  <c r="Q15" i="39" s="1"/>
  <c r="M16" i="39"/>
  <c r="Q16" i="39" s="1"/>
  <c r="M17" i="39"/>
  <c r="Q17" i="39" s="1"/>
  <c r="M18" i="39"/>
  <c r="Q18" i="39" s="1"/>
  <c r="M19" i="39"/>
  <c r="Q19" i="39" s="1"/>
  <c r="M20" i="39"/>
  <c r="Q20" i="39" s="1"/>
  <c r="M21" i="39"/>
  <c r="Q21" i="39" s="1"/>
  <c r="M22" i="39"/>
  <c r="Q22" i="39" s="1"/>
  <c r="M23" i="39"/>
  <c r="Q23" i="39" s="1"/>
  <c r="M24" i="39"/>
  <c r="Q24" i="39" s="1"/>
  <c r="M25" i="39"/>
  <c r="Q25" i="39" s="1"/>
  <c r="M26" i="39"/>
  <c r="Q26" i="39" s="1"/>
  <c r="M27" i="39"/>
  <c r="Q27" i="39" s="1"/>
  <c r="M28" i="39"/>
  <c r="Q28" i="39" s="1"/>
  <c r="M29" i="39"/>
  <c r="Q29" i="39" s="1"/>
  <c r="M30" i="39"/>
  <c r="Q30" i="39" s="1"/>
  <c r="M31" i="39"/>
  <c r="Q31" i="39" s="1"/>
  <c r="M32" i="39"/>
  <c r="Q32" i="39" s="1"/>
  <c r="M33" i="39"/>
  <c r="Q33" i="39" s="1"/>
  <c r="M34" i="39"/>
  <c r="Q34" i="39" s="1"/>
  <c r="M35" i="39"/>
  <c r="Q35" i="39" s="1"/>
  <c r="M36" i="39"/>
  <c r="Q36" i="39" s="1"/>
  <c r="M37" i="39"/>
  <c r="Q37" i="39" s="1"/>
  <c r="M38" i="39"/>
  <c r="Q38" i="39" s="1"/>
  <c r="M39" i="39"/>
  <c r="Q39" i="39" s="1"/>
  <c r="M40" i="39"/>
  <c r="Q40" i="39" s="1"/>
  <c r="M41" i="39"/>
  <c r="Q41" i="39" s="1"/>
  <c r="M42" i="39"/>
  <c r="Q42" i="39" s="1"/>
  <c r="M43" i="39"/>
  <c r="Q43" i="39" s="1"/>
  <c r="M44" i="39"/>
  <c r="Q44" i="39" s="1"/>
  <c r="M45" i="39"/>
  <c r="Q45" i="39" s="1"/>
  <c r="M46" i="39"/>
  <c r="Q46" i="39" s="1"/>
  <c r="M47" i="39"/>
  <c r="Q47" i="39" s="1"/>
  <c r="M48" i="39"/>
  <c r="Q48" i="39" s="1"/>
  <c r="M49" i="39"/>
  <c r="Q49" i="39" s="1"/>
  <c r="M50" i="39"/>
  <c r="Q50" i="39" s="1"/>
  <c r="M51" i="39"/>
  <c r="Q51" i="39" s="1"/>
  <c r="M52" i="39"/>
  <c r="Q52" i="39" s="1"/>
  <c r="M53" i="39"/>
  <c r="Q53" i="39" s="1"/>
  <c r="M54" i="39"/>
  <c r="Q54" i="39" s="1"/>
  <c r="M55" i="39"/>
  <c r="Q55" i="39" s="1"/>
  <c r="M56" i="39"/>
  <c r="Q56" i="39" s="1"/>
  <c r="M57" i="39"/>
  <c r="Q57" i="39" s="1"/>
  <c r="M58" i="39"/>
  <c r="Q58" i="39" s="1"/>
  <c r="M59" i="39"/>
  <c r="Q59" i="39" s="1"/>
  <c r="M60" i="39"/>
  <c r="Q60" i="39" s="1"/>
  <c r="M61" i="39"/>
  <c r="Q61" i="39" s="1"/>
  <c r="M62" i="39"/>
  <c r="Q62" i="39" s="1"/>
  <c r="M63" i="39"/>
  <c r="Q63" i="39" s="1"/>
  <c r="M64" i="39"/>
  <c r="Q64" i="39" s="1"/>
  <c r="M65" i="39"/>
  <c r="Q65" i="39" s="1"/>
  <c r="M66" i="39"/>
  <c r="Q66" i="39" s="1"/>
  <c r="M67" i="39"/>
  <c r="Q67" i="39" s="1"/>
  <c r="M68" i="39"/>
  <c r="Q68" i="39" s="1"/>
  <c r="M69" i="39"/>
  <c r="Q69" i="39" s="1"/>
  <c r="M70" i="39"/>
  <c r="Q70" i="39" s="1"/>
  <c r="M71" i="39"/>
  <c r="Q71" i="39" s="1"/>
  <c r="M9" i="39"/>
  <c r="Q9" i="39" s="1"/>
  <c r="F3" i="50" l="1"/>
  <c r="T4" i="48"/>
  <c r="L4" i="48"/>
  <c r="C22" i="17"/>
  <c r="P4" i="46"/>
  <c r="H4" i="46"/>
  <c r="E1" i="42"/>
  <c r="G3" i="32"/>
  <c r="E5" i="44"/>
  <c r="E17" i="44" s="1"/>
  <c r="J18" i="17"/>
  <c r="H11" i="46" l="1" a="1"/>
  <c r="H11" i="46" s="1"/>
  <c r="P11" i="46" s="1"/>
  <c r="H15" i="46" a="1"/>
  <c r="H15" i="46" s="1"/>
  <c r="P15" i="46" s="1"/>
  <c r="H12" i="46" a="1"/>
  <c r="H12" i="46" s="1"/>
  <c r="P12" i="46" s="1"/>
  <c r="H9" i="46" a="1"/>
  <c r="H9" i="46" s="1"/>
  <c r="P9" i="46" s="1"/>
  <c r="H6" i="46" a="1"/>
  <c r="H6" i="46" s="1"/>
  <c r="P6" i="46" s="1"/>
  <c r="H16" i="46" a="1"/>
  <c r="H16" i="46" s="1"/>
  <c r="P16" i="46" s="1"/>
  <c r="H13" i="46" a="1"/>
  <c r="H13" i="46" s="1"/>
  <c r="P13" i="46" s="1"/>
  <c r="H10" i="46" a="1"/>
  <c r="H10" i="46" s="1"/>
  <c r="P10" i="46" s="1"/>
  <c r="H7" i="46" a="1"/>
  <c r="H7" i="46" s="1"/>
  <c r="P7" i="46" s="1"/>
  <c r="H17" i="46" a="1"/>
  <c r="H17" i="46" s="1"/>
  <c r="P17" i="46" s="1"/>
  <c r="H14" i="46" a="1"/>
  <c r="H14" i="46" s="1"/>
  <c r="P14" i="46" s="1"/>
  <c r="H5" i="46" a="1"/>
  <c r="H5" i="46" s="1"/>
  <c r="P5" i="46" s="1"/>
  <c r="H18" i="46" a="1"/>
  <c r="H18" i="46" s="1"/>
  <c r="P18" i="46" s="1"/>
  <c r="H19" i="46" a="1"/>
  <c r="H19" i="46" s="1"/>
  <c r="P19" i="46" s="1"/>
  <c r="H8" i="46" a="1"/>
  <c r="H8" i="46" s="1"/>
  <c r="P8" i="46" s="1"/>
  <c r="H3" i="32"/>
  <c r="L3" i="47"/>
  <c r="F34" i="47"/>
  <c r="G34" i="47" s="1"/>
  <c r="H34" i="47" s="1"/>
  <c r="F76" i="50"/>
  <c r="F150" i="50"/>
  <c r="F121" i="50"/>
  <c r="F111" i="50"/>
  <c r="F101" i="50"/>
  <c r="F89" i="50"/>
  <c r="F66" i="50"/>
  <c r="F53" i="50"/>
  <c r="F36" i="50"/>
  <c r="F19" i="50"/>
  <c r="G3" i="50"/>
  <c r="F27" i="47"/>
  <c r="G27" i="47" s="1"/>
  <c r="H27" i="47" s="1"/>
  <c r="F10" i="47"/>
  <c r="G10" i="47" s="1"/>
  <c r="H10" i="47" s="1"/>
  <c r="F29" i="47"/>
  <c r="G29" i="47" s="1"/>
  <c r="H29" i="47" s="1"/>
  <c r="F32" i="47"/>
  <c r="G32" i="47" s="1"/>
  <c r="H32" i="47" s="1"/>
  <c r="F22" i="47"/>
  <c r="G22" i="47" s="1"/>
  <c r="H22" i="47" s="1"/>
  <c r="F42" i="47"/>
  <c r="G42" i="47" s="1"/>
  <c r="H42" i="47" s="1"/>
  <c r="F25" i="47"/>
  <c r="G25" i="47" s="1"/>
  <c r="H25" i="47" s="1"/>
  <c r="F15" i="47"/>
  <c r="G15" i="47" s="1"/>
  <c r="H15" i="47" s="1"/>
  <c r="F37" i="47"/>
  <c r="G37" i="47" s="1"/>
  <c r="H37" i="47" s="1"/>
  <c r="F35" i="47"/>
  <c r="G35" i="47" s="1"/>
  <c r="H35" i="47" s="1"/>
  <c r="F18" i="47"/>
  <c r="G18" i="47" s="1"/>
  <c r="H18" i="47" s="1"/>
  <c r="F30" i="47"/>
  <c r="G30" i="47" s="1"/>
  <c r="H30" i="47" s="1"/>
  <c r="F44" i="47"/>
  <c r="G44" i="47" s="1"/>
  <c r="H44" i="47" s="1"/>
  <c r="F40" i="47"/>
  <c r="G40" i="47" s="1"/>
  <c r="H40" i="47" s="1"/>
  <c r="G5" i="47"/>
  <c r="F38" i="47"/>
  <c r="G38" i="47" s="1"/>
  <c r="H38" i="47" s="1"/>
  <c r="F12" i="47"/>
  <c r="G12" i="47" s="1"/>
  <c r="H12" i="47" s="1"/>
  <c r="F31" i="47"/>
  <c r="G31" i="47" s="1"/>
  <c r="H31" i="47" s="1"/>
  <c r="F13" i="47"/>
  <c r="G13" i="47" s="1"/>
  <c r="H13" i="47" s="1"/>
  <c r="F6" i="47"/>
  <c r="G6" i="47" s="1"/>
  <c r="H6" i="47" s="1"/>
  <c r="F24" i="47"/>
  <c r="G24" i="47" s="1"/>
  <c r="H24" i="47" s="1"/>
  <c r="F7" i="47"/>
  <c r="G7" i="47" s="1"/>
  <c r="H7" i="47" s="1"/>
  <c r="F28" i="47"/>
  <c r="G28" i="47" s="1"/>
  <c r="H28" i="47" s="1"/>
  <c r="F20" i="47"/>
  <c r="G20" i="47" s="1"/>
  <c r="H20" i="47" s="1"/>
  <c r="F41" i="47"/>
  <c r="G41" i="47" s="1"/>
  <c r="H41" i="47" s="1"/>
  <c r="F43" i="47"/>
  <c r="G43" i="47" s="1"/>
  <c r="H43" i="47" s="1"/>
  <c r="F8" i="47"/>
  <c r="G8" i="47" s="1"/>
  <c r="H8" i="47" s="1"/>
  <c r="F36" i="47"/>
  <c r="G36" i="47" s="1"/>
  <c r="H36" i="47" s="1"/>
  <c r="F11" i="47"/>
  <c r="G11" i="47" s="1"/>
  <c r="H11" i="47" s="1"/>
  <c r="F23" i="47"/>
  <c r="G23" i="47" s="1"/>
  <c r="H23" i="47" s="1"/>
  <c r="F19" i="47"/>
  <c r="G19" i="47" s="1"/>
  <c r="H19" i="47" s="1"/>
  <c r="F33" i="47"/>
  <c r="G33" i="47" s="1"/>
  <c r="H33" i="47" s="1"/>
  <c r="F16" i="47"/>
  <c r="G16" i="47" s="1"/>
  <c r="H16" i="47" s="1"/>
  <c r="F14" i="47"/>
  <c r="G14" i="47" s="1"/>
  <c r="H14" i="47" s="1"/>
  <c r="F26" i="47"/>
  <c r="G26" i="47" s="1"/>
  <c r="H26" i="47" s="1"/>
  <c r="F9" i="47"/>
  <c r="G9" i="47" s="1"/>
  <c r="H9" i="47" s="1"/>
  <c r="F17" i="47"/>
  <c r="G17" i="47" s="1"/>
  <c r="H17" i="47" s="1"/>
  <c r="F39" i="47"/>
  <c r="G39" i="47" s="1"/>
  <c r="H39" i="47" s="1"/>
  <c r="F21" i="47"/>
  <c r="G21" i="47" s="1"/>
  <c r="H21" i="47" s="1"/>
  <c r="U4" i="48"/>
  <c r="M4" i="48"/>
  <c r="F1" i="42"/>
  <c r="D22" i="17"/>
  <c r="Q4" i="46"/>
  <c r="I4" i="46"/>
  <c r="E113" i="44"/>
  <c r="E121" i="44" s="1"/>
  <c r="E124" i="44" s="1"/>
  <c r="E89" i="44"/>
  <c r="E97" i="44" s="1"/>
  <c r="E65" i="44"/>
  <c r="E73" i="44" s="1"/>
  <c r="E76" i="44" s="1"/>
  <c r="E41" i="44"/>
  <c r="E49" i="44" s="1"/>
  <c r="E137" i="44"/>
  <c r="E145" i="44" s="1"/>
  <c r="E148" i="44" s="1"/>
  <c r="E25" i="44"/>
  <c r="E26" i="44" s="1"/>
  <c r="F5" i="44"/>
  <c r="H5" i="47" l="1"/>
  <c r="I15" i="46" a="1"/>
  <c r="I15" i="46" s="1"/>
  <c r="Q15" i="46" s="1"/>
  <c r="I12" i="46" a="1"/>
  <c r="I12" i="46" s="1"/>
  <c r="Q12" i="46" s="1"/>
  <c r="I16" i="46" a="1"/>
  <c r="I16" i="46" s="1"/>
  <c r="Q16" i="46" s="1"/>
  <c r="I17" i="46" a="1"/>
  <c r="I17" i="46" s="1"/>
  <c r="Q17" i="46" s="1"/>
  <c r="I13" i="46" a="1"/>
  <c r="I13" i="46" s="1"/>
  <c r="Q13" i="46" s="1"/>
  <c r="I10" i="46" a="1"/>
  <c r="I10" i="46" s="1"/>
  <c r="Q10" i="46" s="1"/>
  <c r="I7" i="46" a="1"/>
  <c r="I7" i="46" s="1"/>
  <c r="Q7" i="46" s="1"/>
  <c r="I18" i="46" a="1"/>
  <c r="I18" i="46" s="1"/>
  <c r="Q18" i="46" s="1"/>
  <c r="I19" i="46" a="1"/>
  <c r="I19" i="46" s="1"/>
  <c r="Q19" i="46" s="1"/>
  <c r="I14" i="46" a="1"/>
  <c r="I14" i="46" s="1"/>
  <c r="Q14" i="46" s="1"/>
  <c r="I11" i="46" a="1"/>
  <c r="I11" i="46" s="1"/>
  <c r="Q11" i="46" s="1"/>
  <c r="I8" i="46" a="1"/>
  <c r="I8" i="46" s="1"/>
  <c r="Q8" i="46" s="1"/>
  <c r="I5" i="46" a="1"/>
  <c r="I5" i="46" s="1"/>
  <c r="Q5" i="46" s="1"/>
  <c r="I9" i="46" a="1"/>
  <c r="I9" i="46" s="1"/>
  <c r="Q9" i="46" s="1"/>
  <c r="I6" i="46" a="1"/>
  <c r="I6" i="46" s="1"/>
  <c r="Q6" i="46" s="1"/>
  <c r="M3" i="47"/>
  <c r="K3" i="47"/>
  <c r="J3" i="47"/>
  <c r="K6" i="47" s="1"/>
  <c r="L6" i="47" s="1"/>
  <c r="M6" i="47" s="1"/>
  <c r="N3" i="47"/>
  <c r="I3" i="32"/>
  <c r="Q3" i="47"/>
  <c r="K5" i="47"/>
  <c r="M4" i="47"/>
  <c r="I8" i="47"/>
  <c r="I16" i="47"/>
  <c r="I20" i="47"/>
  <c r="I32" i="47"/>
  <c r="I36" i="47"/>
  <c r="I40" i="47"/>
  <c r="I17" i="47"/>
  <c r="I25" i="47"/>
  <c r="I29" i="47"/>
  <c r="I33" i="47"/>
  <c r="I37" i="47"/>
  <c r="I41" i="47"/>
  <c r="I6" i="47"/>
  <c r="I10" i="47"/>
  <c r="I22" i="47"/>
  <c r="I26" i="47"/>
  <c r="I30" i="47"/>
  <c r="I38" i="47"/>
  <c r="I42" i="47"/>
  <c r="I7" i="47"/>
  <c r="I11" i="47"/>
  <c r="I15" i="47"/>
  <c r="I19" i="47"/>
  <c r="I31" i="47"/>
  <c r="I35" i="47"/>
  <c r="I39" i="47"/>
  <c r="I43" i="47"/>
  <c r="G76" i="50"/>
  <c r="G150" i="50"/>
  <c r="G121" i="50"/>
  <c r="G101" i="50"/>
  <c r="G89" i="50"/>
  <c r="G66" i="50"/>
  <c r="G53" i="50"/>
  <c r="G36" i="50"/>
  <c r="G19" i="50"/>
  <c r="G111" i="50"/>
  <c r="H3" i="50"/>
  <c r="I34" i="47"/>
  <c r="I27" i="47"/>
  <c r="I9" i="47"/>
  <c r="I44" i="47"/>
  <c r="I28" i="47"/>
  <c r="I13" i="47"/>
  <c r="I21" i="47"/>
  <c r="I12" i="47"/>
  <c r="I14" i="47"/>
  <c r="I23" i="47"/>
  <c r="I5" i="47"/>
  <c r="I18" i="47"/>
  <c r="I24" i="47"/>
  <c r="V4" i="48"/>
  <c r="N4" i="48"/>
  <c r="E22" i="17"/>
  <c r="K4" i="46" s="1"/>
  <c r="J4" i="46"/>
  <c r="R4" i="46"/>
  <c r="G1" i="42"/>
  <c r="E100" i="44"/>
  <c r="E52" i="44"/>
  <c r="E28" i="44"/>
  <c r="E29" i="44"/>
  <c r="G5" i="44"/>
  <c r="D14" i="42"/>
  <c r="D15" i="42"/>
  <c r="D13" i="42"/>
  <c r="D7" i="42"/>
  <c r="D8" i="42"/>
  <c r="D6" i="42"/>
  <c r="D11" i="42"/>
  <c r="D12" i="42"/>
  <c r="D10" i="42"/>
  <c r="D4" i="42"/>
  <c r="D5" i="42"/>
  <c r="D3" i="42"/>
  <c r="C14" i="42"/>
  <c r="C15" i="42"/>
  <c r="C13" i="42"/>
  <c r="C11" i="42"/>
  <c r="C12" i="42"/>
  <c r="C10" i="42"/>
  <c r="C7" i="42"/>
  <c r="C8" i="42"/>
  <c r="C6" i="42"/>
  <c r="C4" i="42"/>
  <c r="C5" i="42"/>
  <c r="C3" i="42"/>
  <c r="J16" i="46" l="1" a="1"/>
  <c r="J16" i="46" s="1"/>
  <c r="R16" i="46" s="1"/>
  <c r="J17" i="46" a="1"/>
  <c r="J17" i="46" s="1"/>
  <c r="R17" i="46" s="1"/>
  <c r="J13" i="46" a="1"/>
  <c r="J13" i="46" s="1"/>
  <c r="R13" i="46" s="1"/>
  <c r="J10" i="46" a="1"/>
  <c r="J10" i="46" s="1"/>
  <c r="R10" i="46" s="1"/>
  <c r="J7" i="46" a="1"/>
  <c r="J7" i="46" s="1"/>
  <c r="R7" i="46" s="1"/>
  <c r="J18" i="46" a="1"/>
  <c r="J18" i="46" s="1"/>
  <c r="R18" i="46" s="1"/>
  <c r="J19" i="46" a="1"/>
  <c r="J19" i="46" s="1"/>
  <c r="R19" i="46" s="1"/>
  <c r="J14" i="46" a="1"/>
  <c r="J14" i="46" s="1"/>
  <c r="J11" i="46" a="1"/>
  <c r="J11" i="46" s="1"/>
  <c r="R11" i="46" s="1"/>
  <c r="J8" i="46" a="1"/>
  <c r="J8" i="46" s="1"/>
  <c r="R8" i="46" s="1"/>
  <c r="J5" i="46" a="1"/>
  <c r="J5" i="46" s="1"/>
  <c r="J15" i="46" a="1"/>
  <c r="J15" i="46" s="1"/>
  <c r="R15" i="46" s="1"/>
  <c r="J12" i="46" a="1"/>
  <c r="J12" i="46" s="1"/>
  <c r="R12" i="46" s="1"/>
  <c r="J9" i="46" a="1"/>
  <c r="J9" i="46" s="1"/>
  <c r="R9" i="46" s="1"/>
  <c r="J6" i="46" a="1"/>
  <c r="J6" i="46" s="1"/>
  <c r="R6" i="46" s="1"/>
  <c r="K16" i="46" a="1"/>
  <c r="K16" i="46" s="1"/>
  <c r="S16" i="46" s="1"/>
  <c r="K17" i="46" a="1"/>
  <c r="K17" i="46" s="1"/>
  <c r="S17" i="46" s="1"/>
  <c r="K13" i="46" a="1"/>
  <c r="K13" i="46" s="1"/>
  <c r="S13" i="46" s="1"/>
  <c r="K10" i="46" a="1"/>
  <c r="K10" i="46" s="1"/>
  <c r="S10" i="46" s="1"/>
  <c r="K7" i="46" a="1"/>
  <c r="K7" i="46" s="1"/>
  <c r="S7" i="46" s="1"/>
  <c r="K18" i="46" a="1"/>
  <c r="K18" i="46" s="1"/>
  <c r="S18" i="46" s="1"/>
  <c r="K19" i="46" a="1"/>
  <c r="K19" i="46" s="1"/>
  <c r="S19" i="46" s="1"/>
  <c r="K14" i="46" a="1"/>
  <c r="K14" i="46" s="1"/>
  <c r="S14" i="46" s="1"/>
  <c r="K11" i="46" a="1"/>
  <c r="K11" i="46" s="1"/>
  <c r="S11" i="46" s="1"/>
  <c r="K8" i="46" a="1"/>
  <c r="K8" i="46" s="1"/>
  <c r="S8" i="46" s="1"/>
  <c r="K15" i="46" a="1"/>
  <c r="K15" i="46" s="1"/>
  <c r="S15" i="46" s="1"/>
  <c r="K12" i="46" a="1"/>
  <c r="K12" i="46" s="1"/>
  <c r="S12" i="46" s="1"/>
  <c r="K9" i="46" a="1"/>
  <c r="K9" i="46" s="1"/>
  <c r="S9" i="46" s="1"/>
  <c r="K6" i="46" a="1"/>
  <c r="K6" i="46" s="1"/>
  <c r="S6" i="46" s="1"/>
  <c r="K5" i="46" a="1"/>
  <c r="K5" i="46" s="1"/>
  <c r="S5" i="46" s="1"/>
  <c r="R14" i="46"/>
  <c r="K37" i="47"/>
  <c r="L37" i="47" s="1"/>
  <c r="M37" i="47" s="1"/>
  <c r="N37" i="47" s="1"/>
  <c r="K27" i="47"/>
  <c r="L27" i="47" s="1"/>
  <c r="M27" i="47" s="1"/>
  <c r="K34" i="47"/>
  <c r="L34" i="47" s="1"/>
  <c r="M34" i="47" s="1"/>
  <c r="N34" i="47" s="1"/>
  <c r="K20" i="47"/>
  <c r="L20" i="47" s="1"/>
  <c r="M20" i="47" s="1"/>
  <c r="K18" i="47"/>
  <c r="L18" i="47" s="1"/>
  <c r="M18" i="47" s="1"/>
  <c r="N18" i="47" s="1"/>
  <c r="K11" i="47"/>
  <c r="L11" i="47" s="1"/>
  <c r="M11" i="47" s="1"/>
  <c r="K36" i="47"/>
  <c r="L36" i="47" s="1"/>
  <c r="M36" i="47" s="1"/>
  <c r="K21" i="47"/>
  <c r="L21" i="47" s="1"/>
  <c r="M21" i="47" s="1"/>
  <c r="K43" i="47"/>
  <c r="L43" i="47" s="1"/>
  <c r="M43" i="47" s="1"/>
  <c r="K25" i="47"/>
  <c r="L25" i="47" s="1"/>
  <c r="M25" i="47" s="1"/>
  <c r="K16" i="47"/>
  <c r="L16" i="47" s="1"/>
  <c r="M16" i="47" s="1"/>
  <c r="K39" i="47"/>
  <c r="L39" i="47" s="1"/>
  <c r="M39" i="47" s="1"/>
  <c r="N39" i="47" s="1"/>
  <c r="K7" i="47"/>
  <c r="L7" i="47" s="1"/>
  <c r="M7" i="47" s="1"/>
  <c r="K30" i="47"/>
  <c r="L30" i="47" s="1"/>
  <c r="M30" i="47" s="1"/>
  <c r="K32" i="47"/>
  <c r="L32" i="47" s="1"/>
  <c r="M32" i="47" s="1"/>
  <c r="K29" i="47"/>
  <c r="L29" i="47" s="1"/>
  <c r="M29" i="47" s="1"/>
  <c r="N29" i="47" s="1"/>
  <c r="K23" i="47"/>
  <c r="L23" i="47" s="1"/>
  <c r="M23" i="47" s="1"/>
  <c r="N23" i="47" s="1"/>
  <c r="K13" i="47"/>
  <c r="L13" i="47" s="1"/>
  <c r="M13" i="47" s="1"/>
  <c r="K14" i="47"/>
  <c r="L14" i="47" s="1"/>
  <c r="M14" i="47" s="1"/>
  <c r="K44" i="47"/>
  <c r="L44" i="47" s="1"/>
  <c r="M44" i="47" s="1"/>
  <c r="K28" i="47"/>
  <c r="L28" i="47" s="1"/>
  <c r="M28" i="47" s="1"/>
  <c r="K12" i="47"/>
  <c r="L12" i="47" s="1"/>
  <c r="M12" i="47" s="1"/>
  <c r="N12" i="47" s="1"/>
  <c r="K17" i="47"/>
  <c r="L17" i="47" s="1"/>
  <c r="M17" i="47" s="1"/>
  <c r="N17" i="47" s="1"/>
  <c r="K35" i="47"/>
  <c r="L35" i="47" s="1"/>
  <c r="M35" i="47" s="1"/>
  <c r="N35" i="47" s="1"/>
  <c r="K19" i="47"/>
  <c r="L19" i="47" s="1"/>
  <c r="M19" i="47" s="1"/>
  <c r="K41" i="47"/>
  <c r="L41" i="47" s="1"/>
  <c r="M41" i="47" s="1"/>
  <c r="K42" i="47"/>
  <c r="L42" i="47" s="1"/>
  <c r="M42" i="47" s="1"/>
  <c r="K26" i="47"/>
  <c r="L26" i="47" s="1"/>
  <c r="M26" i="47" s="1"/>
  <c r="N26" i="47" s="1"/>
  <c r="K10" i="47"/>
  <c r="L10" i="47" s="1"/>
  <c r="M10" i="47" s="1"/>
  <c r="K40" i="47"/>
  <c r="L40" i="47" s="1"/>
  <c r="M40" i="47" s="1"/>
  <c r="K24" i="47"/>
  <c r="L24" i="47" s="1"/>
  <c r="M24" i="47" s="1"/>
  <c r="K8" i="47"/>
  <c r="L8" i="47" s="1"/>
  <c r="M8" i="47" s="1"/>
  <c r="K9" i="47"/>
  <c r="L9" i="47" s="1"/>
  <c r="M9" i="47" s="1"/>
  <c r="K31" i="47"/>
  <c r="L31" i="47" s="1"/>
  <c r="M31" i="47" s="1"/>
  <c r="K15" i="47"/>
  <c r="L15" i="47" s="1"/>
  <c r="M15" i="47" s="1"/>
  <c r="N15" i="47" s="1"/>
  <c r="K33" i="47"/>
  <c r="L33" i="47" s="1"/>
  <c r="M33" i="47" s="1"/>
  <c r="K38" i="47"/>
  <c r="L38" i="47" s="1"/>
  <c r="M38" i="47" s="1"/>
  <c r="K22" i="47"/>
  <c r="L22" i="47" s="1"/>
  <c r="M22" i="47" s="1"/>
  <c r="R3" i="47"/>
  <c r="P3" i="47"/>
  <c r="O3" i="47"/>
  <c r="P42" i="47" s="1"/>
  <c r="Q42" i="47" s="1"/>
  <c r="R42" i="47" s="1"/>
  <c r="S3" i="47"/>
  <c r="J3" i="32"/>
  <c r="V3" i="47"/>
  <c r="W4" i="47" s="1"/>
  <c r="P5" i="47"/>
  <c r="R4" i="47"/>
  <c r="N6" i="47"/>
  <c r="H76" i="50"/>
  <c r="H150" i="50"/>
  <c r="H19" i="50"/>
  <c r="H121" i="50"/>
  <c r="H111" i="50"/>
  <c r="H101" i="50"/>
  <c r="H89" i="50"/>
  <c r="H66" i="50"/>
  <c r="H53" i="50"/>
  <c r="H36" i="50"/>
  <c r="I3" i="50"/>
  <c r="W4" i="48"/>
  <c r="O4" i="48"/>
  <c r="F22" i="17"/>
  <c r="L4" i="46" s="1"/>
  <c r="S4" i="46"/>
  <c r="H1" i="42"/>
  <c r="E30" i="44"/>
  <c r="E50" i="44"/>
  <c r="E74" i="44" s="1"/>
  <c r="E98" i="44" s="1"/>
  <c r="E122" i="44" s="1"/>
  <c r="E146" i="44" s="1"/>
  <c r="E27" i="44"/>
  <c r="H5" i="44"/>
  <c r="L17" i="46" l="1" a="1"/>
  <c r="L17" i="46" s="1"/>
  <c r="T17" i="46" s="1"/>
  <c r="L13" i="46" a="1"/>
  <c r="L13" i="46" s="1"/>
  <c r="T13" i="46" s="1"/>
  <c r="L10" i="46" a="1"/>
  <c r="L10" i="46" s="1"/>
  <c r="T10" i="46" s="1"/>
  <c r="L7" i="46" a="1"/>
  <c r="L7" i="46" s="1"/>
  <c r="T7" i="46" s="1"/>
  <c r="L18" i="46" a="1"/>
  <c r="L18" i="46" s="1"/>
  <c r="T18" i="46" s="1"/>
  <c r="L6" i="46" a="1"/>
  <c r="L6" i="46" s="1"/>
  <c r="T6" i="46" s="1"/>
  <c r="L9" i="46" a="1"/>
  <c r="L9" i="46" s="1"/>
  <c r="T9" i="46" s="1"/>
  <c r="L19" i="46" a="1"/>
  <c r="L19" i="46" s="1"/>
  <c r="T19" i="46" s="1"/>
  <c r="L14" i="46" a="1"/>
  <c r="L14" i="46" s="1"/>
  <c r="T14" i="46" s="1"/>
  <c r="L11" i="46" a="1"/>
  <c r="L11" i="46" s="1"/>
  <c r="T11" i="46" s="1"/>
  <c r="L8" i="46" a="1"/>
  <c r="L8" i="46" s="1"/>
  <c r="T8" i="46" s="1"/>
  <c r="L5" i="46" a="1"/>
  <c r="L5" i="46" s="1"/>
  <c r="T5" i="46" s="1"/>
  <c r="L12" i="46" a="1"/>
  <c r="L12" i="46" s="1"/>
  <c r="T12" i="46" s="1"/>
  <c r="L15" i="46" a="1"/>
  <c r="L15" i="46" s="1"/>
  <c r="T15" i="46" s="1"/>
  <c r="L16" i="46" a="1"/>
  <c r="L16" i="46" s="1"/>
  <c r="T16" i="46" s="1"/>
  <c r="R5" i="46"/>
  <c r="N20" i="47"/>
  <c r="N27" i="47"/>
  <c r="N13" i="47"/>
  <c r="N25" i="47"/>
  <c r="N11" i="47"/>
  <c r="N33" i="47"/>
  <c r="N44" i="47"/>
  <c r="N36" i="47"/>
  <c r="N9" i="47"/>
  <c r="N32" i="47"/>
  <c r="N30" i="47"/>
  <c r="N8" i="47"/>
  <c r="N43" i="47"/>
  <c r="P29" i="47"/>
  <c r="Q29" i="47" s="1"/>
  <c r="R29" i="47" s="1"/>
  <c r="P36" i="47"/>
  <c r="Q36" i="47" s="1"/>
  <c r="R36" i="47" s="1"/>
  <c r="N21" i="47"/>
  <c r="N16" i="47"/>
  <c r="P25" i="47"/>
  <c r="Q25" i="47" s="1"/>
  <c r="R25" i="47" s="1"/>
  <c r="P12" i="47"/>
  <c r="Q12" i="47" s="1"/>
  <c r="R12" i="47" s="1"/>
  <c r="N22" i="47"/>
  <c r="N40" i="47"/>
  <c r="N41" i="47"/>
  <c r="N14" i="47"/>
  <c r="N24" i="47"/>
  <c r="N31" i="47"/>
  <c r="P24" i="47"/>
  <c r="Q24" i="47" s="1"/>
  <c r="R24" i="47" s="1"/>
  <c r="S24" i="47" s="1"/>
  <c r="P40" i="47"/>
  <c r="Q40" i="47" s="1"/>
  <c r="R40" i="47" s="1"/>
  <c r="P19" i="47"/>
  <c r="Q19" i="47" s="1"/>
  <c r="R19" i="47" s="1"/>
  <c r="S19" i="47" s="1"/>
  <c r="P30" i="47"/>
  <c r="Q30" i="47" s="1"/>
  <c r="R30" i="47" s="1"/>
  <c r="S30" i="47" s="1"/>
  <c r="N19" i="47"/>
  <c r="P34" i="47"/>
  <c r="Q34" i="47" s="1"/>
  <c r="R34" i="47" s="1"/>
  <c r="P16" i="47"/>
  <c r="Q16" i="47" s="1"/>
  <c r="R16" i="47" s="1"/>
  <c r="N7" i="47"/>
  <c r="P31" i="47"/>
  <c r="Q31" i="47" s="1"/>
  <c r="R31" i="47" s="1"/>
  <c r="P9" i="47"/>
  <c r="Q9" i="47" s="1"/>
  <c r="R9" i="47" s="1"/>
  <c r="P27" i="47"/>
  <c r="Q27" i="47" s="1"/>
  <c r="R27" i="47" s="1"/>
  <c r="S27" i="47" s="1"/>
  <c r="P26" i="47"/>
  <c r="Q26" i="47" s="1"/>
  <c r="R26" i="47" s="1"/>
  <c r="N38" i="47"/>
  <c r="P20" i="47"/>
  <c r="Q20" i="47" s="1"/>
  <c r="R20" i="47" s="1"/>
  <c r="P7" i="47"/>
  <c r="Q7" i="47" s="1"/>
  <c r="R7" i="47" s="1"/>
  <c r="S7" i="47" s="1"/>
  <c r="P37" i="47"/>
  <c r="Q37" i="47" s="1"/>
  <c r="R37" i="47" s="1"/>
  <c r="N42" i="47"/>
  <c r="N10" i="47"/>
  <c r="N28" i="47"/>
  <c r="P38" i="47"/>
  <c r="Q38" i="47" s="1"/>
  <c r="R38" i="47" s="1"/>
  <c r="S38" i="47" s="1"/>
  <c r="P44" i="47"/>
  <c r="Q44" i="47" s="1"/>
  <c r="R44" i="47" s="1"/>
  <c r="S44" i="47" s="1"/>
  <c r="P43" i="47"/>
  <c r="Q43" i="47" s="1"/>
  <c r="R43" i="47" s="1"/>
  <c r="P15" i="47"/>
  <c r="Q15" i="47" s="1"/>
  <c r="R15" i="47" s="1"/>
  <c r="P21" i="47"/>
  <c r="Q21" i="47" s="1"/>
  <c r="R21" i="47" s="1"/>
  <c r="S21" i="47" s="1"/>
  <c r="P14" i="47"/>
  <c r="Q14" i="47" s="1"/>
  <c r="R14" i="47" s="1"/>
  <c r="S14" i="47" s="1"/>
  <c r="P11" i="47"/>
  <c r="Q11" i="47" s="1"/>
  <c r="R11" i="47" s="1"/>
  <c r="P8" i="47"/>
  <c r="Q8" i="47" s="1"/>
  <c r="R8" i="47" s="1"/>
  <c r="P17" i="47"/>
  <c r="Q17" i="47" s="1"/>
  <c r="R17" i="47" s="1"/>
  <c r="S17" i="47" s="1"/>
  <c r="P35" i="47"/>
  <c r="Q35" i="47" s="1"/>
  <c r="R35" i="47" s="1"/>
  <c r="P10" i="47"/>
  <c r="Q10" i="47" s="1"/>
  <c r="R10" i="47" s="1"/>
  <c r="P23" i="47"/>
  <c r="Q23" i="47" s="1"/>
  <c r="R23" i="47" s="1"/>
  <c r="S23" i="47" s="1"/>
  <c r="P41" i="47"/>
  <c r="Q41" i="47" s="1"/>
  <c r="R41" i="47" s="1"/>
  <c r="S41" i="47" s="1"/>
  <c r="P22" i="47"/>
  <c r="Q22" i="47" s="1"/>
  <c r="R22" i="47" s="1"/>
  <c r="P33" i="47"/>
  <c r="Q33" i="47" s="1"/>
  <c r="R33" i="47" s="1"/>
  <c r="P6" i="47"/>
  <c r="Q6" i="47" s="1"/>
  <c r="R6" i="47" s="1"/>
  <c r="P28" i="47"/>
  <c r="Q28" i="47" s="1"/>
  <c r="R28" i="47" s="1"/>
  <c r="P32" i="47"/>
  <c r="Q32" i="47" s="1"/>
  <c r="R32" i="47" s="1"/>
  <c r="S32" i="47" s="1"/>
  <c r="P13" i="47"/>
  <c r="Q13" i="47" s="1"/>
  <c r="R13" i="47" s="1"/>
  <c r="P18" i="47"/>
  <c r="Q18" i="47" s="1"/>
  <c r="R18" i="47" s="1"/>
  <c r="P39" i="47"/>
  <c r="Q39" i="47" s="1"/>
  <c r="R39" i="47" s="1"/>
  <c r="W3" i="47"/>
  <c r="U3" i="47"/>
  <c r="T3" i="47"/>
  <c r="X3" i="47"/>
  <c r="U8" i="47"/>
  <c r="V8" i="47" s="1"/>
  <c r="W8" i="47" s="1"/>
  <c r="U12" i="47"/>
  <c r="V12" i="47" s="1"/>
  <c r="W12" i="47" s="1"/>
  <c r="U16" i="47"/>
  <c r="V16" i="47" s="1"/>
  <c r="W16" i="47" s="1"/>
  <c r="U20" i="47"/>
  <c r="V20" i="47" s="1"/>
  <c r="W20" i="47" s="1"/>
  <c r="U24" i="47"/>
  <c r="V24" i="47" s="1"/>
  <c r="W24" i="47" s="1"/>
  <c r="U28" i="47"/>
  <c r="V28" i="47" s="1"/>
  <c r="W28" i="47" s="1"/>
  <c r="U32" i="47"/>
  <c r="V32" i="47" s="1"/>
  <c r="W32" i="47" s="1"/>
  <c r="U36" i="47"/>
  <c r="V36" i="47" s="1"/>
  <c r="W36" i="47" s="1"/>
  <c r="U40" i="47"/>
  <c r="V40" i="47" s="1"/>
  <c r="W40" i="47" s="1"/>
  <c r="U44" i="47"/>
  <c r="V44" i="47" s="1"/>
  <c r="W44" i="47" s="1"/>
  <c r="U9" i="47"/>
  <c r="V9" i="47" s="1"/>
  <c r="W9" i="47" s="1"/>
  <c r="U13" i="47"/>
  <c r="V13" i="47" s="1"/>
  <c r="W13" i="47" s="1"/>
  <c r="U17" i="47"/>
  <c r="V17" i="47" s="1"/>
  <c r="W17" i="47" s="1"/>
  <c r="U21" i="47"/>
  <c r="V21" i="47" s="1"/>
  <c r="W21" i="47" s="1"/>
  <c r="U25" i="47"/>
  <c r="V25" i="47" s="1"/>
  <c r="W25" i="47" s="1"/>
  <c r="U29" i="47"/>
  <c r="V29" i="47" s="1"/>
  <c r="W29" i="47" s="1"/>
  <c r="U33" i="47"/>
  <c r="V33" i="47" s="1"/>
  <c r="W33" i="47" s="1"/>
  <c r="U37" i="47"/>
  <c r="V37" i="47" s="1"/>
  <c r="W37" i="47" s="1"/>
  <c r="U41" i="47"/>
  <c r="V41" i="47" s="1"/>
  <c r="W41" i="47" s="1"/>
  <c r="U5" i="47"/>
  <c r="U6" i="47"/>
  <c r="V6" i="47" s="1"/>
  <c r="W6" i="47" s="1"/>
  <c r="U10" i="47"/>
  <c r="V10" i="47" s="1"/>
  <c r="W10" i="47" s="1"/>
  <c r="U14" i="47"/>
  <c r="V14" i="47" s="1"/>
  <c r="W14" i="47" s="1"/>
  <c r="U18" i="47"/>
  <c r="V18" i="47" s="1"/>
  <c r="W18" i="47" s="1"/>
  <c r="U22" i="47"/>
  <c r="V22" i="47" s="1"/>
  <c r="W22" i="47" s="1"/>
  <c r="U26" i="47"/>
  <c r="V26" i="47" s="1"/>
  <c r="W26" i="47" s="1"/>
  <c r="U30" i="47"/>
  <c r="V30" i="47" s="1"/>
  <c r="W30" i="47" s="1"/>
  <c r="U34" i="47"/>
  <c r="V34" i="47" s="1"/>
  <c r="W34" i="47" s="1"/>
  <c r="U38" i="47"/>
  <c r="V38" i="47" s="1"/>
  <c r="W38" i="47" s="1"/>
  <c r="U42" i="47"/>
  <c r="V42" i="47" s="1"/>
  <c r="W42" i="47" s="1"/>
  <c r="U7" i="47"/>
  <c r="V7" i="47" s="1"/>
  <c r="W7" i="47" s="1"/>
  <c r="U23" i="47"/>
  <c r="V23" i="47" s="1"/>
  <c r="W23" i="47" s="1"/>
  <c r="U39" i="47"/>
  <c r="V39" i="47" s="1"/>
  <c r="W39" i="47" s="1"/>
  <c r="U11" i="47"/>
  <c r="V11" i="47" s="1"/>
  <c r="W11" i="47" s="1"/>
  <c r="U27" i="47"/>
  <c r="V27" i="47" s="1"/>
  <c r="W27" i="47" s="1"/>
  <c r="U43" i="47"/>
  <c r="V43" i="47" s="1"/>
  <c r="W43" i="47" s="1"/>
  <c r="U15" i="47"/>
  <c r="V15" i="47" s="1"/>
  <c r="W15" i="47" s="1"/>
  <c r="U31" i="47"/>
  <c r="V31" i="47" s="1"/>
  <c r="W31" i="47" s="1"/>
  <c r="U19" i="47"/>
  <c r="V19" i="47" s="1"/>
  <c r="W19" i="47" s="1"/>
  <c r="U35" i="47"/>
  <c r="V35" i="47" s="1"/>
  <c r="W35" i="47" s="1"/>
  <c r="K3" i="32"/>
  <c r="AA3" i="47"/>
  <c r="S42" i="47"/>
  <c r="I76" i="50"/>
  <c r="I150" i="50"/>
  <c r="I121" i="50"/>
  <c r="I111" i="50"/>
  <c r="I101" i="50"/>
  <c r="I89" i="50"/>
  <c r="I66" i="50"/>
  <c r="I53" i="50"/>
  <c r="I36" i="50"/>
  <c r="I19" i="50"/>
  <c r="J3" i="50"/>
  <c r="X4" i="48"/>
  <c r="P4" i="48"/>
  <c r="G22" i="17"/>
  <c r="T4" i="46"/>
  <c r="I1" i="42"/>
  <c r="E149" i="44"/>
  <c r="E150" i="44" s="1"/>
  <c r="E147" i="44"/>
  <c r="E125" i="44"/>
  <c r="E126" i="44" s="1"/>
  <c r="E123" i="44"/>
  <c r="E101" i="44"/>
  <c r="E102" i="44" s="1"/>
  <c r="E99" i="44"/>
  <c r="E77" i="44"/>
  <c r="E78" i="44" s="1"/>
  <c r="E75" i="44"/>
  <c r="E53" i="44"/>
  <c r="E54" i="44" s="1"/>
  <c r="E51" i="44"/>
  <c r="I5" i="44"/>
  <c r="S35" i="47" l="1"/>
  <c r="AF3" i="47"/>
  <c r="AE12" i="47" s="1"/>
  <c r="M4" i="46"/>
  <c r="S6" i="47"/>
  <c r="S25" i="47"/>
  <c r="S31" i="47"/>
  <c r="S22" i="47"/>
  <c r="S39" i="47"/>
  <c r="S15" i="47"/>
  <c r="S16" i="47"/>
  <c r="S8" i="47"/>
  <c r="S18" i="47"/>
  <c r="S37" i="47"/>
  <c r="S36" i="47"/>
  <c r="S29" i="47"/>
  <c r="S12" i="47"/>
  <c r="S28" i="47"/>
  <c r="S26" i="47"/>
  <c r="S43" i="47"/>
  <c r="S40" i="47"/>
  <c r="S33" i="47"/>
  <c r="S10" i="47"/>
  <c r="S9" i="47"/>
  <c r="S34" i="47"/>
  <c r="S11" i="47"/>
  <c r="S20" i="47"/>
  <c r="S13" i="47"/>
  <c r="AB3" i="47"/>
  <c r="Z3" i="47"/>
  <c r="Y3" i="47"/>
  <c r="AC3" i="47"/>
  <c r="Z6" i="47"/>
  <c r="AA6" i="47" s="1"/>
  <c r="AB6" i="47" s="1"/>
  <c r="Z10" i="47"/>
  <c r="AA10" i="47" s="1"/>
  <c r="AB10" i="47" s="1"/>
  <c r="Z14" i="47"/>
  <c r="AA14" i="47" s="1"/>
  <c r="AB14" i="47" s="1"/>
  <c r="Z18" i="47"/>
  <c r="AA18" i="47" s="1"/>
  <c r="AB18" i="47" s="1"/>
  <c r="Z22" i="47"/>
  <c r="AA22" i="47" s="1"/>
  <c r="AB22" i="47" s="1"/>
  <c r="Z26" i="47"/>
  <c r="AA26" i="47" s="1"/>
  <c r="AB26" i="47" s="1"/>
  <c r="Z30" i="47"/>
  <c r="AA30" i="47" s="1"/>
  <c r="AB30" i="47" s="1"/>
  <c r="Z34" i="47"/>
  <c r="AA34" i="47" s="1"/>
  <c r="AB34" i="47" s="1"/>
  <c r="Z38" i="47"/>
  <c r="AA38" i="47" s="1"/>
  <c r="AB38" i="47" s="1"/>
  <c r="Z42" i="47"/>
  <c r="AA42" i="47" s="1"/>
  <c r="AB42" i="47" s="1"/>
  <c r="AB4" i="47"/>
  <c r="Z7" i="47"/>
  <c r="AA7" i="47" s="1"/>
  <c r="AB7" i="47" s="1"/>
  <c r="Z11" i="47"/>
  <c r="AA11" i="47" s="1"/>
  <c r="AB11" i="47" s="1"/>
  <c r="Z15" i="47"/>
  <c r="AA15" i="47" s="1"/>
  <c r="AB15" i="47" s="1"/>
  <c r="Z19" i="47"/>
  <c r="AA19" i="47" s="1"/>
  <c r="AB19" i="47" s="1"/>
  <c r="Z23" i="47"/>
  <c r="AA23" i="47" s="1"/>
  <c r="Z27" i="47"/>
  <c r="AA27" i="47" s="1"/>
  <c r="AB27" i="47" s="1"/>
  <c r="Z31" i="47"/>
  <c r="AA31" i="47" s="1"/>
  <c r="AB31" i="47" s="1"/>
  <c r="Z35" i="47"/>
  <c r="AA35" i="47" s="1"/>
  <c r="AB35" i="47" s="1"/>
  <c r="Z39" i="47"/>
  <c r="AA39" i="47" s="1"/>
  <c r="AB39" i="47" s="1"/>
  <c r="Z43" i="47"/>
  <c r="AA43" i="47" s="1"/>
  <c r="AB43" i="47" s="1"/>
  <c r="Z8" i="47"/>
  <c r="AA8" i="47" s="1"/>
  <c r="AB8" i="47" s="1"/>
  <c r="Z12" i="47"/>
  <c r="AA12" i="47" s="1"/>
  <c r="AB12" i="47" s="1"/>
  <c r="Z16" i="47"/>
  <c r="AA16" i="47" s="1"/>
  <c r="AB16" i="47" s="1"/>
  <c r="Z20" i="47"/>
  <c r="AA20" i="47" s="1"/>
  <c r="AB20" i="47" s="1"/>
  <c r="Z24" i="47"/>
  <c r="AA24" i="47" s="1"/>
  <c r="AB24" i="47" s="1"/>
  <c r="Z28" i="47"/>
  <c r="AA28" i="47" s="1"/>
  <c r="AB28" i="47" s="1"/>
  <c r="Z32" i="47"/>
  <c r="AA32" i="47" s="1"/>
  <c r="AB32" i="47" s="1"/>
  <c r="Z36" i="47"/>
  <c r="AA36" i="47" s="1"/>
  <c r="AB36" i="47" s="1"/>
  <c r="Z40" i="47"/>
  <c r="AA40" i="47" s="1"/>
  <c r="AB40" i="47" s="1"/>
  <c r="Z44" i="47"/>
  <c r="AA44" i="47" s="1"/>
  <c r="AB44" i="47" s="1"/>
  <c r="Z17" i="47"/>
  <c r="AA17" i="47" s="1"/>
  <c r="AB17" i="47" s="1"/>
  <c r="Z33" i="47"/>
  <c r="AA33" i="47" s="1"/>
  <c r="AB33" i="47" s="1"/>
  <c r="Z21" i="47"/>
  <c r="AA21" i="47" s="1"/>
  <c r="AB21" i="47" s="1"/>
  <c r="Z37" i="47"/>
  <c r="AA37" i="47" s="1"/>
  <c r="AB37" i="47" s="1"/>
  <c r="Z9" i="47"/>
  <c r="AA9" i="47" s="1"/>
  <c r="AB9" i="47" s="1"/>
  <c r="Z25" i="47"/>
  <c r="AA25" i="47" s="1"/>
  <c r="AB25" i="47" s="1"/>
  <c r="Z41" i="47"/>
  <c r="AA41" i="47" s="1"/>
  <c r="AB41" i="47" s="1"/>
  <c r="Z13" i="47"/>
  <c r="AA13" i="47" s="1"/>
  <c r="AB13" i="47" s="1"/>
  <c r="Z29" i="47"/>
  <c r="AA29" i="47" s="1"/>
  <c r="AB29" i="47" s="1"/>
  <c r="Z5" i="47"/>
  <c r="X25" i="47"/>
  <c r="X28" i="47"/>
  <c r="X19" i="47"/>
  <c r="X21" i="47"/>
  <c r="X34" i="47"/>
  <c r="X23" i="47"/>
  <c r="X35" i="47"/>
  <c r="X40" i="47"/>
  <c r="X24" i="47"/>
  <c r="X31" i="47"/>
  <c r="X42" i="47"/>
  <c r="X10" i="47"/>
  <c r="X17" i="47"/>
  <c r="X26" i="47"/>
  <c r="X15" i="47"/>
  <c r="X32" i="47"/>
  <c r="X12" i="47"/>
  <c r="X36" i="47"/>
  <c r="X20" i="47"/>
  <c r="X43" i="47"/>
  <c r="X11" i="47"/>
  <c r="X22" i="47"/>
  <c r="X29" i="47"/>
  <c r="X13" i="47"/>
  <c r="X37" i="47"/>
  <c r="J76" i="50"/>
  <c r="J150" i="50"/>
  <c r="J121" i="50"/>
  <c r="J111" i="50"/>
  <c r="J101" i="50"/>
  <c r="J89" i="50"/>
  <c r="J66" i="50"/>
  <c r="J53" i="50"/>
  <c r="J36" i="50"/>
  <c r="J19" i="50"/>
  <c r="K3" i="50"/>
  <c r="X44" i="47"/>
  <c r="X27" i="47"/>
  <c r="X14" i="47"/>
  <c r="X33" i="47"/>
  <c r="X41" i="47"/>
  <c r="X39" i="47"/>
  <c r="X30" i="47"/>
  <c r="X9" i="47"/>
  <c r="X16" i="47"/>
  <c r="X18" i="47"/>
  <c r="X7" i="47"/>
  <c r="X8" i="47"/>
  <c r="X38" i="47"/>
  <c r="X6" i="47"/>
  <c r="Y4" i="48"/>
  <c r="Q4" i="48"/>
  <c r="H22" i="17"/>
  <c r="N4" i="46" s="1"/>
  <c r="U4" i="46"/>
  <c r="L3" i="32"/>
  <c r="J1" i="42"/>
  <c r="E7" i="44"/>
  <c r="J5" i="44"/>
  <c r="F41" i="44"/>
  <c r="F49" i="44" s="1"/>
  <c r="F17" i="44"/>
  <c r="F113" i="44"/>
  <c r="F121" i="44" s="1"/>
  <c r="F89" i="44"/>
  <c r="F97" i="44" s="1"/>
  <c r="N18" i="46" l="1" a="1"/>
  <c r="N18" i="46" s="1"/>
  <c r="V18" i="46" s="1"/>
  <c r="N19" i="46" a="1"/>
  <c r="N19" i="46" s="1"/>
  <c r="V19" i="46" s="1"/>
  <c r="N14" i="46" a="1"/>
  <c r="N14" i="46" s="1"/>
  <c r="V14" i="46" s="1"/>
  <c r="N11" i="46" a="1"/>
  <c r="N11" i="46" s="1"/>
  <c r="V11" i="46" s="1"/>
  <c r="N8" i="46" a="1"/>
  <c r="N8" i="46" s="1"/>
  <c r="V8" i="46" s="1"/>
  <c r="N5" i="46" a="1"/>
  <c r="N5" i="46" s="1"/>
  <c r="V5" i="46" s="1"/>
  <c r="N15" i="46" a="1"/>
  <c r="N15" i="46" s="1"/>
  <c r="V15" i="46" s="1"/>
  <c r="N12" i="46" a="1"/>
  <c r="N12" i="46" s="1"/>
  <c r="V12" i="46" s="1"/>
  <c r="N9" i="46" a="1"/>
  <c r="N9" i="46" s="1"/>
  <c r="V9" i="46" s="1"/>
  <c r="N6" i="46" a="1"/>
  <c r="N6" i="46" s="1"/>
  <c r="N16" i="46" a="1"/>
  <c r="N16" i="46" s="1"/>
  <c r="V16" i="46" s="1"/>
  <c r="N17" i="46" a="1"/>
  <c r="N17" i="46" s="1"/>
  <c r="V17" i="46" s="1"/>
  <c r="N13" i="46" a="1"/>
  <c r="N13" i="46" s="1"/>
  <c r="V13" i="46" s="1"/>
  <c r="N10" i="46" a="1"/>
  <c r="N10" i="46" s="1"/>
  <c r="V10" i="46" s="1"/>
  <c r="N7" i="46" a="1"/>
  <c r="N7" i="46" s="1"/>
  <c r="V7" i="46" s="1"/>
  <c r="M13" i="46" a="1"/>
  <c r="M13" i="46" s="1"/>
  <c r="U13" i="46" s="1"/>
  <c r="M10" i="46" a="1"/>
  <c r="M10" i="46" s="1"/>
  <c r="U10" i="46" s="1"/>
  <c r="M7" i="46" a="1"/>
  <c r="M7" i="46" s="1"/>
  <c r="U7" i="46" s="1"/>
  <c r="M18" i="46" a="1"/>
  <c r="M18" i="46" s="1"/>
  <c r="U18" i="46" s="1"/>
  <c r="M19" i="46" a="1"/>
  <c r="M19" i="46" s="1"/>
  <c r="U19" i="46" s="1"/>
  <c r="M14" i="46" a="1"/>
  <c r="M14" i="46" s="1"/>
  <c r="U14" i="46" s="1"/>
  <c r="M11" i="46" a="1"/>
  <c r="M11" i="46" s="1"/>
  <c r="U11" i="46" s="1"/>
  <c r="M8" i="46" a="1"/>
  <c r="M8" i="46" s="1"/>
  <c r="U8" i="46" s="1"/>
  <c r="M16" i="46" a="1"/>
  <c r="M16" i="46" s="1"/>
  <c r="U16" i="46" s="1"/>
  <c r="M5" i="46" a="1"/>
  <c r="M5" i="46" s="1"/>
  <c r="M15" i="46" a="1"/>
  <c r="M15" i="46" s="1"/>
  <c r="U15" i="46" s="1"/>
  <c r="M12" i="46" a="1"/>
  <c r="M12" i="46" s="1"/>
  <c r="U12" i="46" s="1"/>
  <c r="M9" i="46" a="1"/>
  <c r="M9" i="46" s="1"/>
  <c r="U9" i="46" s="1"/>
  <c r="M6" i="46" a="1"/>
  <c r="M6" i="46" s="1"/>
  <c r="U6" i="46" s="1"/>
  <c r="M17" i="46" a="1"/>
  <c r="M17" i="46" s="1"/>
  <c r="U17" i="46" s="1"/>
  <c r="V6" i="46"/>
  <c r="AE7" i="47"/>
  <c r="AF7" i="47" s="1"/>
  <c r="AG7" i="47" s="1"/>
  <c r="AE14" i="47"/>
  <c r="AF14" i="47" s="1"/>
  <c r="AG14" i="47" s="1"/>
  <c r="AE17" i="47"/>
  <c r="AF17" i="47" s="1"/>
  <c r="AG17" i="47" s="1"/>
  <c r="AH3" i="47"/>
  <c r="AE24" i="47"/>
  <c r="AF24" i="47" s="1"/>
  <c r="AG24" i="47" s="1"/>
  <c r="AE19" i="47"/>
  <c r="AF19" i="47" s="1"/>
  <c r="AG19" i="47" s="1"/>
  <c r="AE31" i="47"/>
  <c r="AF31" i="47" s="1"/>
  <c r="AG31" i="47" s="1"/>
  <c r="AE27" i="47"/>
  <c r="AF27" i="47" s="1"/>
  <c r="AG27" i="47" s="1"/>
  <c r="AG3" i="47"/>
  <c r="AE11" i="47"/>
  <c r="AF11" i="47" s="1"/>
  <c r="AG11" i="47" s="1"/>
  <c r="AE38" i="47"/>
  <c r="AF38" i="47" s="1"/>
  <c r="AG38" i="47" s="1"/>
  <c r="AE30" i="47"/>
  <c r="AF30" i="47" s="1"/>
  <c r="AG30" i="47" s="1"/>
  <c r="AD3" i="47"/>
  <c r="AE22" i="47"/>
  <c r="AF22" i="47" s="1"/>
  <c r="AG22" i="47" s="1"/>
  <c r="AE41" i="47"/>
  <c r="AF41" i="47" s="1"/>
  <c r="AG41" i="47" s="1"/>
  <c r="AE37" i="47"/>
  <c r="AF37" i="47" s="1"/>
  <c r="AG37" i="47" s="1"/>
  <c r="AE25" i="47"/>
  <c r="AF25" i="47" s="1"/>
  <c r="AG25" i="47" s="1"/>
  <c r="AG4" i="47"/>
  <c r="AE8" i="47"/>
  <c r="AF8" i="47" s="1"/>
  <c r="AG8" i="47" s="1"/>
  <c r="AE10" i="47"/>
  <c r="AF10" i="47" s="1"/>
  <c r="AG10" i="47" s="1"/>
  <c r="AE39" i="47"/>
  <c r="AF39" i="47" s="1"/>
  <c r="AG39" i="47" s="1"/>
  <c r="AE6" i="47"/>
  <c r="AF6" i="47" s="1"/>
  <c r="AG6" i="47" s="1"/>
  <c r="AE15" i="47"/>
  <c r="AF15" i="47" s="1"/>
  <c r="AG15" i="47" s="1"/>
  <c r="AE29" i="47"/>
  <c r="AF29" i="47" s="1"/>
  <c r="AG29" i="47" s="1"/>
  <c r="AE13" i="47"/>
  <c r="AF13" i="47" s="1"/>
  <c r="AG13" i="47" s="1"/>
  <c r="AE34" i="47"/>
  <c r="AF34" i="47" s="1"/>
  <c r="AG34" i="47" s="1"/>
  <c r="AE44" i="47"/>
  <c r="AF44" i="47" s="1"/>
  <c r="AG44" i="47" s="1"/>
  <c r="AE40" i="47"/>
  <c r="AF40" i="47" s="1"/>
  <c r="AG40" i="47" s="1"/>
  <c r="AE23" i="47"/>
  <c r="AF23" i="47" s="1"/>
  <c r="AG23" i="47" s="1"/>
  <c r="AE18" i="47"/>
  <c r="AF18" i="47" s="1"/>
  <c r="AG18" i="47" s="1"/>
  <c r="AE36" i="47"/>
  <c r="AF36" i="47" s="1"/>
  <c r="AG36" i="47" s="1"/>
  <c r="AE9" i="47"/>
  <c r="AF9" i="47" s="1"/>
  <c r="AG9" i="47" s="1"/>
  <c r="AE32" i="47"/>
  <c r="AF32" i="47" s="1"/>
  <c r="AG32" i="47" s="1"/>
  <c r="AE43" i="47"/>
  <c r="AF43" i="47" s="1"/>
  <c r="AG43" i="47" s="1"/>
  <c r="AE5" i="47"/>
  <c r="AE28" i="47"/>
  <c r="AF28" i="47" s="1"/>
  <c r="AG28" i="47" s="1"/>
  <c r="AE3" i="47"/>
  <c r="AE42" i="47"/>
  <c r="AF42" i="47" s="1"/>
  <c r="AG42" i="47" s="1"/>
  <c r="AE33" i="47"/>
  <c r="AF33" i="47" s="1"/>
  <c r="AG33" i="47" s="1"/>
  <c r="AE20" i="47"/>
  <c r="AF20" i="47" s="1"/>
  <c r="AG20" i="47" s="1"/>
  <c r="AE16" i="47"/>
  <c r="AF16" i="47" s="1"/>
  <c r="AG16" i="47" s="1"/>
  <c r="AE35" i="47"/>
  <c r="AF35" i="47" s="1"/>
  <c r="AG35" i="47" s="1"/>
  <c r="AE26" i="47"/>
  <c r="AF26" i="47" s="1"/>
  <c r="AG26" i="47" s="1"/>
  <c r="AE21" i="47"/>
  <c r="AF21" i="47" s="1"/>
  <c r="AG21" i="47" s="1"/>
  <c r="AB23" i="47"/>
  <c r="AC23" i="47" s="1"/>
  <c r="AC25" i="47"/>
  <c r="AC35" i="47"/>
  <c r="AC14" i="47"/>
  <c r="AC39" i="47"/>
  <c r="AC16" i="47"/>
  <c r="AC32" i="47"/>
  <c r="AC26" i="47"/>
  <c r="AC33" i="47"/>
  <c r="AC28" i="47"/>
  <c r="AC15" i="47"/>
  <c r="AC8" i="47"/>
  <c r="AC19" i="47"/>
  <c r="AC43" i="47"/>
  <c r="AC27" i="47"/>
  <c r="AC34" i="47"/>
  <c r="F65" i="44"/>
  <c r="F73" i="44" s="1"/>
  <c r="F137" i="44"/>
  <c r="F145" i="44" s="1"/>
  <c r="F124" i="44"/>
  <c r="F122" i="44"/>
  <c r="F125" i="44" s="1"/>
  <c r="L5" i="47"/>
  <c r="F98" i="44"/>
  <c r="F101" i="44" s="1"/>
  <c r="F100" i="44"/>
  <c r="F52" i="44"/>
  <c r="F50" i="44"/>
  <c r="F53" i="44" s="1"/>
  <c r="AC9" i="47"/>
  <c r="AC24" i="47"/>
  <c r="AC42" i="47"/>
  <c r="AC12" i="47"/>
  <c r="K76" i="50"/>
  <c r="K150" i="50"/>
  <c r="K19" i="50"/>
  <c r="K121" i="50"/>
  <c r="K111" i="50"/>
  <c r="K101" i="50"/>
  <c r="K89" i="50"/>
  <c r="K66" i="50"/>
  <c r="K53" i="50"/>
  <c r="K36" i="50"/>
  <c r="L3" i="50"/>
  <c r="AC20" i="47"/>
  <c r="AC31" i="47"/>
  <c r="AC37" i="47"/>
  <c r="AC21" i="47"/>
  <c r="AC38" i="47"/>
  <c r="AC10" i="47"/>
  <c r="AC40" i="47"/>
  <c r="AC17" i="47"/>
  <c r="AC13" i="47"/>
  <c r="AC36" i="47"/>
  <c r="AC6" i="47"/>
  <c r="AC29" i="47"/>
  <c r="AC22" i="47"/>
  <c r="AC18" i="47"/>
  <c r="AC7" i="47"/>
  <c r="AC41" i="47"/>
  <c r="AC11" i="47"/>
  <c r="AC30" i="47"/>
  <c r="AC44" i="47"/>
  <c r="AF12" i="47"/>
  <c r="AG12" i="47" s="1"/>
  <c r="AK3" i="47"/>
  <c r="Z4" i="48"/>
  <c r="R4" i="48"/>
  <c r="I22" i="17"/>
  <c r="V4" i="46"/>
  <c r="K1" i="42"/>
  <c r="M3" i="32"/>
  <c r="F25" i="44"/>
  <c r="F26" i="44" s="1"/>
  <c r="G65" i="44"/>
  <c r="G73" i="44" s="1"/>
  <c r="U5" i="46" l="1"/>
  <c r="M5" i="47"/>
  <c r="N5" i="47" s="1"/>
  <c r="AP3" i="47"/>
  <c r="AQ3" i="47" s="1"/>
  <c r="O4" i="46"/>
  <c r="AL3" i="47"/>
  <c r="AJ3" i="47"/>
  <c r="AI3" i="47"/>
  <c r="AM3" i="47"/>
  <c r="AJ11" i="47"/>
  <c r="AK11" i="47" s="1"/>
  <c r="AL11" i="47" s="1"/>
  <c r="AL4" i="47"/>
  <c r="F99" i="44"/>
  <c r="G137" i="44"/>
  <c r="G145" i="44" s="1"/>
  <c r="F123" i="44"/>
  <c r="F76" i="44"/>
  <c r="F74" i="44"/>
  <c r="F77" i="44" s="1"/>
  <c r="G17" i="44"/>
  <c r="G25" i="44" s="1"/>
  <c r="G26" i="44" s="1"/>
  <c r="G76" i="44"/>
  <c r="G74" i="44"/>
  <c r="G77" i="44" s="1"/>
  <c r="Q5" i="47"/>
  <c r="R5" i="47" s="1"/>
  <c r="G113" i="44"/>
  <c r="G121" i="44" s="1"/>
  <c r="F126" i="44"/>
  <c r="F146" i="44"/>
  <c r="F149" i="44" s="1"/>
  <c r="F148" i="44"/>
  <c r="G89" i="44"/>
  <c r="G97" i="44" s="1"/>
  <c r="F51" i="44"/>
  <c r="F54" i="44"/>
  <c r="F102" i="44"/>
  <c r="G41" i="44"/>
  <c r="G49" i="44" s="1"/>
  <c r="L76" i="50"/>
  <c r="L150" i="50"/>
  <c r="L111" i="50"/>
  <c r="L101" i="50"/>
  <c r="L89" i="50"/>
  <c r="L66" i="50"/>
  <c r="L53" i="50"/>
  <c r="L36" i="50"/>
  <c r="L19" i="50"/>
  <c r="L121" i="50"/>
  <c r="M3" i="50"/>
  <c r="AJ44" i="47"/>
  <c r="AK44" i="47" s="1"/>
  <c r="AL44" i="47" s="1"/>
  <c r="AJ8" i="47"/>
  <c r="AK8" i="47" s="1"/>
  <c r="AL8" i="47" s="1"/>
  <c r="AJ25" i="47"/>
  <c r="AK25" i="47" s="1"/>
  <c r="AL25" i="47" s="1"/>
  <c r="AJ10" i="47"/>
  <c r="AK10" i="47" s="1"/>
  <c r="AL10" i="47" s="1"/>
  <c r="AJ29" i="47"/>
  <c r="AK29" i="47" s="1"/>
  <c r="AL29" i="47" s="1"/>
  <c r="AJ15" i="47"/>
  <c r="AK15" i="47" s="1"/>
  <c r="AL15" i="47" s="1"/>
  <c r="AJ17" i="47"/>
  <c r="AK17" i="47" s="1"/>
  <c r="AL17" i="47" s="1"/>
  <c r="AJ24" i="47"/>
  <c r="AK24" i="47" s="1"/>
  <c r="AL24" i="47" s="1"/>
  <c r="AJ19" i="47"/>
  <c r="AK19" i="47" s="1"/>
  <c r="AL19" i="47" s="1"/>
  <c r="AJ21" i="47"/>
  <c r="AK21" i="47" s="1"/>
  <c r="AL21" i="47" s="1"/>
  <c r="AJ12" i="47"/>
  <c r="AK12" i="47" s="1"/>
  <c r="AL12" i="47" s="1"/>
  <c r="AJ23" i="47"/>
  <c r="AK23" i="47" s="1"/>
  <c r="AL23" i="47" s="1"/>
  <c r="AJ41" i="47"/>
  <c r="AK41" i="47" s="1"/>
  <c r="AL41" i="47" s="1"/>
  <c r="AJ16" i="47"/>
  <c r="AK16" i="47" s="1"/>
  <c r="AL16" i="47" s="1"/>
  <c r="AJ7" i="47"/>
  <c r="AK7" i="47" s="1"/>
  <c r="AL7" i="47" s="1"/>
  <c r="AJ38" i="47"/>
  <c r="AK38" i="47" s="1"/>
  <c r="AL38" i="47" s="1"/>
  <c r="AJ34" i="47"/>
  <c r="AK34" i="47" s="1"/>
  <c r="AL34" i="47" s="1"/>
  <c r="AJ30" i="47"/>
  <c r="AK30" i="47" s="1"/>
  <c r="AL30" i="47" s="1"/>
  <c r="AJ32" i="47"/>
  <c r="AK32" i="47" s="1"/>
  <c r="AL32" i="47" s="1"/>
  <c r="AJ42" i="47"/>
  <c r="AK42" i="47" s="1"/>
  <c r="AL42" i="47" s="1"/>
  <c r="AJ13" i="47"/>
  <c r="AK13" i="47" s="1"/>
  <c r="AL13" i="47" s="1"/>
  <c r="AJ22" i="47"/>
  <c r="AK22" i="47" s="1"/>
  <c r="AL22" i="47" s="1"/>
  <c r="AJ9" i="47"/>
  <c r="AK9" i="47" s="1"/>
  <c r="AL9" i="47" s="1"/>
  <c r="AJ18" i="47"/>
  <c r="AK18" i="47" s="1"/>
  <c r="AL18" i="47" s="1"/>
  <c r="AJ43" i="47"/>
  <c r="AK43" i="47" s="1"/>
  <c r="AL43" i="47" s="1"/>
  <c r="AJ14" i="47"/>
  <c r="AK14" i="47" s="1"/>
  <c r="AL14" i="47" s="1"/>
  <c r="AJ28" i="47"/>
  <c r="AK28" i="47" s="1"/>
  <c r="AL28" i="47" s="1"/>
  <c r="AJ20" i="47"/>
  <c r="AK20" i="47" s="1"/>
  <c r="AL20" i="47" s="1"/>
  <c r="AJ40" i="47"/>
  <c r="AK40" i="47" s="1"/>
  <c r="AL40" i="47" s="1"/>
  <c r="AA4" i="48"/>
  <c r="S4" i="48"/>
  <c r="AJ39" i="47"/>
  <c r="AK39" i="47" s="1"/>
  <c r="AL39" i="47" s="1"/>
  <c r="AJ26" i="47"/>
  <c r="AK26" i="47" s="1"/>
  <c r="AL26" i="47" s="1"/>
  <c r="AJ35" i="47"/>
  <c r="AK35" i="47" s="1"/>
  <c r="AL35" i="47" s="1"/>
  <c r="AJ6" i="47"/>
  <c r="AK6" i="47" s="1"/>
  <c r="AL6" i="47" s="1"/>
  <c r="AJ31" i="47"/>
  <c r="AK31" i="47" s="1"/>
  <c r="AL31" i="47" s="1"/>
  <c r="AJ37" i="47"/>
  <c r="AK37" i="47" s="1"/>
  <c r="AL37" i="47" s="1"/>
  <c r="AJ27" i="47"/>
  <c r="AK27" i="47" s="1"/>
  <c r="AL27" i="47" s="1"/>
  <c r="AJ33" i="47"/>
  <c r="AK33" i="47" s="1"/>
  <c r="AL33" i="47" s="1"/>
  <c r="AJ36" i="47"/>
  <c r="AK36" i="47" s="1"/>
  <c r="AL36" i="47" s="1"/>
  <c r="L5" i="44"/>
  <c r="W4" i="46"/>
  <c r="N3" i="32"/>
  <c r="K5" i="44"/>
  <c r="F29" i="44"/>
  <c r="F28" i="44"/>
  <c r="H65" i="44"/>
  <c r="H73" i="44" s="1"/>
  <c r="G19" i="33"/>
  <c r="H19" i="33"/>
  <c r="I19" i="33"/>
  <c r="J19" i="33"/>
  <c r="K19" i="33"/>
  <c r="L19" i="33"/>
  <c r="G20" i="33"/>
  <c r="H20" i="33"/>
  <c r="I20" i="33"/>
  <c r="J20" i="33"/>
  <c r="K20" i="33"/>
  <c r="L20" i="33"/>
  <c r="G21" i="33"/>
  <c r="H21" i="33"/>
  <c r="I21" i="33"/>
  <c r="J21" i="33"/>
  <c r="K21" i="33"/>
  <c r="L21" i="33"/>
  <c r="O19" i="46" l="1" a="1"/>
  <c r="O19" i="46" s="1"/>
  <c r="W19" i="46" s="1"/>
  <c r="O14" i="46" a="1"/>
  <c r="O14" i="46" s="1"/>
  <c r="W14" i="46" s="1"/>
  <c r="O11" i="46" a="1"/>
  <c r="O11" i="46" s="1"/>
  <c r="W11" i="46" s="1"/>
  <c r="O8" i="46" a="1"/>
  <c r="O8" i="46" s="1"/>
  <c r="W8" i="46" s="1"/>
  <c r="O5" i="46" a="1"/>
  <c r="O5" i="46" s="1"/>
  <c r="O15" i="46" a="1"/>
  <c r="O15" i="46" s="1"/>
  <c r="W15" i="46" s="1"/>
  <c r="O12" i="46" a="1"/>
  <c r="O12" i="46" s="1"/>
  <c r="W12" i="46" s="1"/>
  <c r="O9" i="46" a="1"/>
  <c r="O9" i="46" s="1"/>
  <c r="O6" i="46" a="1"/>
  <c r="O6" i="46" s="1"/>
  <c r="W6" i="46" s="1"/>
  <c r="O16" i="46" a="1"/>
  <c r="O16" i="46" s="1"/>
  <c r="W16" i="46" s="1"/>
  <c r="O17" i="46" a="1"/>
  <c r="O17" i="46" s="1"/>
  <c r="W17" i="46" s="1"/>
  <c r="O13" i="46" a="1"/>
  <c r="O13" i="46" s="1"/>
  <c r="W13" i="46" s="1"/>
  <c r="O10" i="46" a="1"/>
  <c r="O10" i="46" s="1"/>
  <c r="W10" i="46" s="1"/>
  <c r="O7" i="46" a="1"/>
  <c r="O7" i="46" s="1"/>
  <c r="W7" i="46" s="1"/>
  <c r="O18" i="46" a="1"/>
  <c r="O18" i="46" s="1"/>
  <c r="W18" i="46" s="1"/>
  <c r="AO5" i="47"/>
  <c r="AO43" i="47"/>
  <c r="AP43" i="47" s="1"/>
  <c r="AQ43" i="47" s="1"/>
  <c r="AO38" i="47"/>
  <c r="AP38" i="47" s="1"/>
  <c r="AQ38" i="47" s="1"/>
  <c r="AO41" i="47"/>
  <c r="AP41" i="47" s="1"/>
  <c r="AQ41" i="47" s="1"/>
  <c r="AO39" i="47"/>
  <c r="AP39" i="47" s="1"/>
  <c r="AQ39" i="47" s="1"/>
  <c r="AO9" i="47"/>
  <c r="AP9" i="47" s="1"/>
  <c r="AQ9" i="47" s="1"/>
  <c r="AO31" i="47"/>
  <c r="AP31" i="47" s="1"/>
  <c r="AQ31" i="47" s="1"/>
  <c r="AO17" i="47"/>
  <c r="AP17" i="47" s="1"/>
  <c r="AQ17" i="47" s="1"/>
  <c r="AO27" i="47"/>
  <c r="AP27" i="47" s="1"/>
  <c r="AQ27" i="47" s="1"/>
  <c r="AO29" i="47"/>
  <c r="AP29" i="47" s="1"/>
  <c r="AQ29" i="47" s="1"/>
  <c r="AO34" i="47"/>
  <c r="AP34" i="47" s="1"/>
  <c r="AQ34" i="47" s="1"/>
  <c r="AO13" i="47"/>
  <c r="AP13" i="47" s="1"/>
  <c r="AQ13" i="47" s="1"/>
  <c r="AO30" i="47"/>
  <c r="AP30" i="47" s="1"/>
  <c r="AQ30" i="47" s="1"/>
  <c r="AO44" i="47"/>
  <c r="AP44" i="47" s="1"/>
  <c r="AQ44" i="47" s="1"/>
  <c r="AO6" i="47"/>
  <c r="AP6" i="47" s="1"/>
  <c r="AQ6" i="47" s="1"/>
  <c r="AO40" i="47"/>
  <c r="AP40" i="47" s="1"/>
  <c r="AQ40" i="47" s="1"/>
  <c r="AO36" i="47"/>
  <c r="AP36" i="47" s="1"/>
  <c r="AQ36" i="47" s="1"/>
  <c r="AO28" i="47"/>
  <c r="AP28" i="47" s="1"/>
  <c r="AQ28" i="47" s="1"/>
  <c r="AO12" i="47"/>
  <c r="AP12" i="47" s="1"/>
  <c r="AQ12" i="47" s="1"/>
  <c r="AO8" i="47"/>
  <c r="AP8" i="47" s="1"/>
  <c r="AQ8" i="47" s="1"/>
  <c r="AO26" i="47"/>
  <c r="AP26" i="47" s="1"/>
  <c r="AQ26" i="47" s="1"/>
  <c r="AO35" i="47"/>
  <c r="AP35" i="47" s="1"/>
  <c r="AQ35" i="47" s="1"/>
  <c r="AO22" i="47"/>
  <c r="AP22" i="47" s="1"/>
  <c r="AQ22" i="47" s="1"/>
  <c r="AO25" i="47"/>
  <c r="AP25" i="47" s="1"/>
  <c r="AQ25" i="47" s="1"/>
  <c r="AO32" i="47"/>
  <c r="AP32" i="47" s="1"/>
  <c r="AQ32" i="47" s="1"/>
  <c r="AO23" i="47"/>
  <c r="AP23" i="47" s="1"/>
  <c r="AQ23" i="47" s="1"/>
  <c r="AO19" i="47"/>
  <c r="AP19" i="47" s="1"/>
  <c r="AQ19" i="47" s="1"/>
  <c r="AO37" i="47"/>
  <c r="AP37" i="47" s="1"/>
  <c r="AQ37" i="47" s="1"/>
  <c r="AO24" i="47"/>
  <c r="AP24" i="47" s="1"/>
  <c r="AQ24" i="47" s="1"/>
  <c r="AO15" i="47"/>
  <c r="AP15" i="47" s="1"/>
  <c r="AQ15" i="47" s="1"/>
  <c r="AO21" i="47"/>
  <c r="AP21" i="47" s="1"/>
  <c r="AQ21" i="47" s="1"/>
  <c r="AO20" i="47"/>
  <c r="AP20" i="47" s="1"/>
  <c r="AQ20" i="47" s="1"/>
  <c r="AO11" i="47"/>
  <c r="AP11" i="47" s="1"/>
  <c r="AQ11" i="47" s="1"/>
  <c r="AR3" i="47"/>
  <c r="AO33" i="47"/>
  <c r="AP33" i="47" s="1"/>
  <c r="AQ33" i="47" s="1"/>
  <c r="AO16" i="47"/>
  <c r="AP16" i="47" s="1"/>
  <c r="AQ16" i="47" s="1"/>
  <c r="AQ4" i="47"/>
  <c r="AO7" i="47"/>
  <c r="AP7" i="47" s="1"/>
  <c r="AQ7" i="47" s="1"/>
  <c r="AO18" i="47"/>
  <c r="AP18" i="47" s="1"/>
  <c r="AQ18" i="47" s="1"/>
  <c r="AN3" i="47"/>
  <c r="AO14" i="47"/>
  <c r="AP14" i="47" s="1"/>
  <c r="AQ14" i="47" s="1"/>
  <c r="AO3" i="47"/>
  <c r="AO42" i="47"/>
  <c r="AP42" i="47" s="1"/>
  <c r="AQ42" i="47" s="1"/>
  <c r="AO10" i="47"/>
  <c r="AP10" i="47" s="1"/>
  <c r="AQ10" i="47" s="1"/>
  <c r="X10" i="46"/>
  <c r="AH15" i="47"/>
  <c r="AH31" i="47"/>
  <c r="AH8" i="47"/>
  <c r="AH24" i="47"/>
  <c r="AH40" i="47"/>
  <c r="AH17" i="47"/>
  <c r="AH33" i="47"/>
  <c r="AH37" i="47"/>
  <c r="AH10" i="47"/>
  <c r="AH18" i="47"/>
  <c r="AH26" i="47"/>
  <c r="AH42" i="47"/>
  <c r="AM18" i="47"/>
  <c r="AM34" i="47"/>
  <c r="AM7" i="47"/>
  <c r="AM11" i="47"/>
  <c r="AM23" i="47"/>
  <c r="AM27" i="47"/>
  <c r="AM43" i="47"/>
  <c r="AM20" i="47"/>
  <c r="AM32" i="47"/>
  <c r="AM36" i="47"/>
  <c r="AM9" i="47"/>
  <c r="AM13" i="47"/>
  <c r="AM17" i="47"/>
  <c r="AM25" i="47"/>
  <c r="AM29" i="47"/>
  <c r="AM33" i="47"/>
  <c r="AM41" i="47"/>
  <c r="S5" i="47"/>
  <c r="F150" i="44"/>
  <c r="F78" i="44"/>
  <c r="V5" i="47"/>
  <c r="W5" i="47" s="1"/>
  <c r="H137" i="44"/>
  <c r="H145" i="44" s="1"/>
  <c r="F147" i="44"/>
  <c r="G124" i="44"/>
  <c r="G122" i="44"/>
  <c r="G125" i="44" s="1"/>
  <c r="G75" i="44"/>
  <c r="H17" i="44"/>
  <c r="H25" i="44" s="1"/>
  <c r="H28" i="44" s="1"/>
  <c r="H74" i="44"/>
  <c r="H77" i="44" s="1"/>
  <c r="H76" i="44"/>
  <c r="G148" i="44"/>
  <c r="G146" i="44"/>
  <c r="G149" i="44" s="1"/>
  <c r="H113" i="44"/>
  <c r="H121" i="44" s="1"/>
  <c r="G78" i="44"/>
  <c r="F75" i="44"/>
  <c r="G98" i="44"/>
  <c r="G101" i="44" s="1"/>
  <c r="G100" i="44"/>
  <c r="H89" i="44"/>
  <c r="H97" i="44" s="1"/>
  <c r="G50" i="44"/>
  <c r="G53" i="44" s="1"/>
  <c r="G52" i="44"/>
  <c r="H41" i="44"/>
  <c r="H49" i="44" s="1"/>
  <c r="E21" i="33"/>
  <c r="E20" i="33"/>
  <c r="M20" i="33" s="1"/>
  <c r="M76" i="50"/>
  <c r="M150" i="50"/>
  <c r="M19" i="50"/>
  <c r="M121" i="50"/>
  <c r="M111" i="50"/>
  <c r="M101" i="50"/>
  <c r="M89" i="50"/>
  <c r="M66" i="50"/>
  <c r="M53" i="50"/>
  <c r="M36" i="50"/>
  <c r="AM6" i="47"/>
  <c r="AM10" i="47"/>
  <c r="AM14" i="47"/>
  <c r="AM22" i="47"/>
  <c r="AM26" i="47"/>
  <c r="AM30" i="47"/>
  <c r="AM38" i="47"/>
  <c r="AM42" i="47"/>
  <c r="AM15" i="47"/>
  <c r="AM19" i="47"/>
  <c r="AM31" i="47"/>
  <c r="AM35" i="47"/>
  <c r="AM39" i="47"/>
  <c r="AM8" i="47"/>
  <c r="AM12" i="47"/>
  <c r="AM16" i="47"/>
  <c r="AM24" i="47"/>
  <c r="AM28" i="47"/>
  <c r="AM40" i="47"/>
  <c r="AM44" i="47"/>
  <c r="AM21" i="47"/>
  <c r="AM37" i="47"/>
  <c r="AH6" i="47"/>
  <c r="AH14" i="47"/>
  <c r="AH22" i="47"/>
  <c r="AH30" i="47"/>
  <c r="AH34" i="47"/>
  <c r="AH38" i="47"/>
  <c r="AH7" i="47"/>
  <c r="AH11" i="47"/>
  <c r="AH19" i="47"/>
  <c r="AH23" i="47"/>
  <c r="AH27" i="47"/>
  <c r="AH35" i="47"/>
  <c r="AH39" i="47"/>
  <c r="AH43" i="47"/>
  <c r="AH12" i="47"/>
  <c r="AH16" i="47"/>
  <c r="AH20" i="47"/>
  <c r="AH28" i="47"/>
  <c r="AH32" i="47"/>
  <c r="AH36" i="47"/>
  <c r="AH44" i="47"/>
  <c r="AH9" i="47"/>
  <c r="AH13" i="47"/>
  <c r="AH21" i="47"/>
  <c r="AH25" i="47"/>
  <c r="AH29" i="47"/>
  <c r="AH41" i="47"/>
  <c r="F30" i="44"/>
  <c r="F27" i="44"/>
  <c r="G29" i="44"/>
  <c r="G28" i="44"/>
  <c r="I65" i="44"/>
  <c r="I73" i="44" s="1"/>
  <c r="E19" i="33"/>
  <c r="M19" i="33" s="1"/>
  <c r="W5" i="46" l="1"/>
  <c r="K69" i="32" a="1"/>
  <c r="K69" i="32" s="1"/>
  <c r="X9" i="46"/>
  <c r="W9" i="46"/>
  <c r="X16" i="46"/>
  <c r="I66" i="32" a="1"/>
  <c r="I66" i="32" s="1"/>
  <c r="N69" i="32" a="1"/>
  <c r="N69" i="32" s="1"/>
  <c r="L49" i="32" a="1"/>
  <c r="L49" i="32" s="1"/>
  <c r="N49" i="32" a="1"/>
  <c r="N49" i="32" s="1"/>
  <c r="L50" i="32" a="1"/>
  <c r="L50" i="32" s="1"/>
  <c r="N66" i="32" a="1"/>
  <c r="N66" i="32" s="1"/>
  <c r="N50" i="32" a="1"/>
  <c r="N50" i="32" s="1"/>
  <c r="K50" i="32" a="1"/>
  <c r="K50" i="32" s="1"/>
  <c r="K49" i="32" a="1"/>
  <c r="K49" i="32" s="1"/>
  <c r="M49" i="32" a="1"/>
  <c r="M49" i="32" s="1"/>
  <c r="K66" i="32" a="1"/>
  <c r="K66" i="32" s="1"/>
  <c r="M66" i="32" a="1"/>
  <c r="M66" i="32" s="1"/>
  <c r="J49" i="32" a="1"/>
  <c r="J49" i="32" s="1"/>
  <c r="M69" i="32" a="1"/>
  <c r="M69" i="32" s="1"/>
  <c r="M50" i="32" a="1"/>
  <c r="M50" i="32" s="1"/>
  <c r="L66" i="32" a="1"/>
  <c r="L66" i="32" s="1"/>
  <c r="L69" i="32" a="1"/>
  <c r="L69" i="32" s="1"/>
  <c r="H50" i="32" a="1"/>
  <c r="H50" i="32" s="1"/>
  <c r="J69" i="32" a="1"/>
  <c r="J69" i="32" s="1"/>
  <c r="H66" i="32" a="1"/>
  <c r="H66" i="32" s="1"/>
  <c r="H69" i="32" a="1"/>
  <c r="H69" i="32" s="1"/>
  <c r="H49" i="32" a="1"/>
  <c r="H49" i="32" s="1"/>
  <c r="J66" i="32" a="1"/>
  <c r="J66" i="32" s="1"/>
  <c r="I69" i="32" a="1"/>
  <c r="I69" i="32" s="1"/>
  <c r="J50" i="32" a="1"/>
  <c r="J50" i="32" s="1"/>
  <c r="I49" i="32" a="1"/>
  <c r="I49" i="32" s="1"/>
  <c r="I50" i="32" a="1"/>
  <c r="I50" i="32" s="1"/>
  <c r="G50" i="32" a="1"/>
  <c r="G50" i="32" s="1"/>
  <c r="G49" i="32" a="1"/>
  <c r="G49" i="32" s="1"/>
  <c r="G66" i="32" a="1"/>
  <c r="G66" i="32" s="1"/>
  <c r="G69" i="32" a="1"/>
  <c r="G69" i="32" s="1"/>
  <c r="M115" i="32" a="1"/>
  <c r="M115" i="32" s="1"/>
  <c r="I115" i="32" a="1"/>
  <c r="I115" i="32" s="1"/>
  <c r="K115" i="32" a="1"/>
  <c r="K115" i="32" s="1"/>
  <c r="J115" i="32" a="1"/>
  <c r="J115" i="32" s="1"/>
  <c r="L115" i="32" a="1"/>
  <c r="L115" i="32" s="1"/>
  <c r="N115" i="32" a="1"/>
  <c r="N115" i="32" s="1"/>
  <c r="H115" i="32" a="1"/>
  <c r="H115" i="32" s="1"/>
  <c r="G115" i="32" a="1"/>
  <c r="G115" i="32" s="1"/>
  <c r="AR21" i="47"/>
  <c r="AR37" i="47"/>
  <c r="AR10" i="47"/>
  <c r="AR14" i="47"/>
  <c r="AR30" i="47"/>
  <c r="AR19" i="47"/>
  <c r="AR23" i="47"/>
  <c r="AR35" i="47"/>
  <c r="AR39" i="47"/>
  <c r="AR12" i="47"/>
  <c r="AR16" i="47"/>
  <c r="AR28" i="47"/>
  <c r="AR44" i="47"/>
  <c r="G51" i="44"/>
  <c r="H78" i="44"/>
  <c r="G126" i="44"/>
  <c r="I137" i="44"/>
  <c r="I145" i="44" s="1"/>
  <c r="I17" i="44"/>
  <c r="I25" i="44" s="1"/>
  <c r="X5" i="47"/>
  <c r="G99" i="44"/>
  <c r="G147" i="44"/>
  <c r="H75" i="44"/>
  <c r="AA5" i="47"/>
  <c r="AB5" i="47" s="1"/>
  <c r="I113" i="44"/>
  <c r="I121" i="44" s="1"/>
  <c r="H26" i="44"/>
  <c r="H29" i="44" s="1"/>
  <c r="I76" i="44"/>
  <c r="I74" i="44"/>
  <c r="I77" i="44" s="1"/>
  <c r="H124" i="44"/>
  <c r="H122" i="44"/>
  <c r="G150" i="44"/>
  <c r="G123" i="44"/>
  <c r="H146" i="44"/>
  <c r="H148" i="44"/>
  <c r="I89" i="44"/>
  <c r="I97" i="44" s="1"/>
  <c r="H100" i="44"/>
  <c r="H98" i="44"/>
  <c r="G102" i="44"/>
  <c r="G54" i="44"/>
  <c r="I41" i="44"/>
  <c r="I49" i="44" s="1"/>
  <c r="H52" i="44"/>
  <c r="H50" i="44"/>
  <c r="N117" i="32" a="1"/>
  <c r="N117" i="32" s="1"/>
  <c r="N116" i="32" a="1"/>
  <c r="N116" i="32" s="1"/>
  <c r="N111" i="32" a="1"/>
  <c r="N111" i="32" s="1"/>
  <c r="N110" i="32" a="1"/>
  <c r="N110" i="32" s="1"/>
  <c r="N109" i="32" a="1"/>
  <c r="N109" i="32" s="1"/>
  <c r="N108" i="32" a="1"/>
  <c r="N108" i="32" s="1"/>
  <c r="N107" i="32" a="1"/>
  <c r="N107" i="32" s="1"/>
  <c r="N106" i="32" a="1"/>
  <c r="N106" i="32" s="1"/>
  <c r="N105" i="32" a="1"/>
  <c r="N105" i="32" s="1"/>
  <c r="N104" i="32" a="1"/>
  <c r="N104" i="32" s="1"/>
  <c r="N103" i="32" a="1"/>
  <c r="N103" i="32" s="1"/>
  <c r="N102" i="32" a="1"/>
  <c r="N102" i="32" s="1"/>
  <c r="N101" i="32" a="1"/>
  <c r="N101" i="32" s="1"/>
  <c r="N100" i="32" a="1"/>
  <c r="N100" i="32" s="1"/>
  <c r="N99" i="32" a="1"/>
  <c r="N99" i="32" s="1"/>
  <c r="N98" i="32" a="1"/>
  <c r="N98" i="32" s="1"/>
  <c r="N97" i="32" a="1"/>
  <c r="N97" i="32" s="1"/>
  <c r="N96" i="32" a="1"/>
  <c r="N96" i="32" s="1"/>
  <c r="N95" i="32" a="1"/>
  <c r="N95" i="32" s="1"/>
  <c r="N94" i="32" a="1"/>
  <c r="N94" i="32" s="1"/>
  <c r="N93" i="32" a="1"/>
  <c r="N93" i="32" s="1"/>
  <c r="N92" i="32" a="1"/>
  <c r="N92" i="32" s="1"/>
  <c r="N91" i="32" a="1"/>
  <c r="N91" i="32" s="1"/>
  <c r="N86" i="32" a="1"/>
  <c r="N86" i="32" s="1"/>
  <c r="N85" i="32" a="1"/>
  <c r="N85" i="32" s="1"/>
  <c r="N84" i="32" a="1"/>
  <c r="N84" i="32" s="1"/>
  <c r="N83" i="32" a="1"/>
  <c r="N83" i="32" s="1"/>
  <c r="N82" i="32" a="1"/>
  <c r="N82" i="32" s="1"/>
  <c r="N81" i="32" a="1"/>
  <c r="N81" i="32" s="1"/>
  <c r="N80" i="32" a="1"/>
  <c r="N80" i="32" s="1"/>
  <c r="N76" i="32" a="1"/>
  <c r="N76" i="32" s="1"/>
  <c r="N75" i="32" a="1"/>
  <c r="N75" i="32" s="1"/>
  <c r="N74" i="32" a="1"/>
  <c r="N74" i="32" s="1"/>
  <c r="N70" i="32" a="1"/>
  <c r="N70" i="32" s="1"/>
  <c r="N68" i="32" a="1"/>
  <c r="N68" i="32" s="1"/>
  <c r="N67" i="32" a="1"/>
  <c r="N67" i="32" s="1"/>
  <c r="N65" i="32" a="1"/>
  <c r="N65" i="32" s="1"/>
  <c r="N61" i="32" a="1"/>
  <c r="N61" i="32" s="1"/>
  <c r="N60" i="32" a="1"/>
  <c r="N60" i="32" s="1"/>
  <c r="N56" i="32" a="1"/>
  <c r="N56" i="32" s="1"/>
  <c r="N55" i="32" a="1"/>
  <c r="N55" i="32" s="1"/>
  <c r="N90" i="32" a="1"/>
  <c r="N90" i="32" s="1"/>
  <c r="N51" i="32" a="1"/>
  <c r="N51" i="32" s="1"/>
  <c r="N48" i="32" a="1"/>
  <c r="N48" i="32" s="1"/>
  <c r="N44" i="32" a="1"/>
  <c r="N44" i="32" s="1"/>
  <c r="N43" i="32" a="1"/>
  <c r="N43" i="32" s="1"/>
  <c r="N42" i="32" a="1"/>
  <c r="N42" i="32" s="1"/>
  <c r="N41" i="32" a="1"/>
  <c r="N41" i="32" s="1"/>
  <c r="N40" i="32" a="1"/>
  <c r="N40" i="32" s="1"/>
  <c r="N39" i="32" a="1"/>
  <c r="N39" i="32" s="1"/>
  <c r="N38" i="32" a="1"/>
  <c r="N38" i="32" s="1"/>
  <c r="N34" i="32" a="1"/>
  <c r="N34" i="32" s="1"/>
  <c r="N33" i="32" a="1"/>
  <c r="N33" i="32" s="1"/>
  <c r="N32" i="32" a="1"/>
  <c r="N32" i="32" s="1"/>
  <c r="N31" i="32" a="1"/>
  <c r="N31" i="32" s="1"/>
  <c r="N30" i="32" a="1"/>
  <c r="N30" i="32" s="1"/>
  <c r="N29" i="32" a="1"/>
  <c r="N29" i="32" s="1"/>
  <c r="N27" i="32" a="1"/>
  <c r="N27" i="32" s="1"/>
  <c r="N28" i="32" a="1"/>
  <c r="N28" i="32" s="1"/>
  <c r="G103" i="32" a="1"/>
  <c r="G103" i="32" s="1"/>
  <c r="G91" i="32" a="1"/>
  <c r="G91" i="32" s="1"/>
  <c r="M32" i="32" a="1"/>
  <c r="M32" i="32" s="1"/>
  <c r="M38" i="32" a="1"/>
  <c r="M38" i="32" s="1"/>
  <c r="M41" i="32" a="1"/>
  <c r="M41" i="32" s="1"/>
  <c r="M29" i="32" a="1"/>
  <c r="M29" i="32" s="1"/>
  <c r="L97" i="32" a="1"/>
  <c r="L97" i="32" s="1"/>
  <c r="L85" i="32" a="1"/>
  <c r="L85" i="32" s="1"/>
  <c r="I106" i="32" a="1"/>
  <c r="I106" i="32" s="1"/>
  <c r="K51" i="32" a="1"/>
  <c r="K51" i="32" s="1"/>
  <c r="J90" i="32" a="1"/>
  <c r="J90" i="32" s="1"/>
  <c r="K111" i="32" a="1"/>
  <c r="K111" i="32" s="1"/>
  <c r="J116" i="32" a="1"/>
  <c r="J116" i="32" s="1"/>
  <c r="H94" i="32" a="1"/>
  <c r="H94" i="32" s="1"/>
  <c r="L111" i="32" a="1"/>
  <c r="L111" i="32" s="1"/>
  <c r="I99" i="32" a="1"/>
  <c r="I99" i="32" s="1"/>
  <c r="K92" i="32" a="1"/>
  <c r="K92" i="32" s="1"/>
  <c r="J93" i="32" a="1"/>
  <c r="J93" i="32" s="1"/>
  <c r="H80" i="32" a="1"/>
  <c r="H80" i="32" s="1"/>
  <c r="I56" i="32" a="1"/>
  <c r="I56" i="32" s="1"/>
  <c r="J27" i="32" a="1"/>
  <c r="J27" i="32" s="1"/>
  <c r="L104" i="32" a="1"/>
  <c r="L104" i="32" s="1"/>
  <c r="I101" i="32" a="1"/>
  <c r="I101" i="32" s="1"/>
  <c r="K82" i="32" a="1"/>
  <c r="K82" i="32" s="1"/>
  <c r="J83" i="32" a="1"/>
  <c r="J83" i="32" s="1"/>
  <c r="H67" i="32" a="1"/>
  <c r="H67" i="32" s="1"/>
  <c r="L56" i="32" a="1"/>
  <c r="L56" i="32" s="1"/>
  <c r="H34" i="32" a="1"/>
  <c r="H34" i="32" s="1"/>
  <c r="I81" i="32" a="1"/>
  <c r="I81" i="32" s="1"/>
  <c r="H82" i="32" a="1"/>
  <c r="H82" i="32" s="1"/>
  <c r="K41" i="32" a="1"/>
  <c r="K41" i="32" s="1"/>
  <c r="J42" i="32" a="1"/>
  <c r="J42" i="32" s="1"/>
  <c r="K97" i="32" a="1"/>
  <c r="K97" i="32" s="1"/>
  <c r="J98" i="32" a="1"/>
  <c r="J98" i="32" s="1"/>
  <c r="H28" i="32" a="1"/>
  <c r="H28" i="32" s="1"/>
  <c r="I67" i="32" a="1"/>
  <c r="I67" i="32" s="1"/>
  <c r="H107" i="32" a="1"/>
  <c r="H107" i="32" s="1"/>
  <c r="K83" i="32" a="1"/>
  <c r="K83" i="32" s="1"/>
  <c r="J84" i="32" a="1"/>
  <c r="J84" i="32" s="1"/>
  <c r="H48" i="32" a="1"/>
  <c r="H48" i="32" s="1"/>
  <c r="I32" i="32" a="1"/>
  <c r="I32" i="32" s="1"/>
  <c r="H29" i="32" a="1"/>
  <c r="H29" i="32" s="1"/>
  <c r="I70" i="32" a="1"/>
  <c r="I70" i="32" s="1"/>
  <c r="H101" i="32" a="1"/>
  <c r="H101" i="32" s="1"/>
  <c r="K74" i="32" a="1"/>
  <c r="K74" i="32" s="1"/>
  <c r="L43" i="32" a="1"/>
  <c r="L43" i="32" s="1"/>
  <c r="K32" i="32" a="1"/>
  <c r="K32" i="32" s="1"/>
  <c r="I91" i="32" a="1"/>
  <c r="I91" i="32" s="1"/>
  <c r="H43" i="32" a="1"/>
  <c r="H43" i="32" s="1"/>
  <c r="I30" i="32" a="1"/>
  <c r="I30" i="32" s="1"/>
  <c r="H108" i="32" a="1"/>
  <c r="H108" i="32" s="1"/>
  <c r="K68" i="32" a="1"/>
  <c r="K68" i="32" s="1"/>
  <c r="J70" i="32" a="1"/>
  <c r="J70" i="32" s="1"/>
  <c r="H33" i="32" a="1"/>
  <c r="H33" i="32" s="1"/>
  <c r="I80" i="32" a="1"/>
  <c r="I80" i="32" s="1"/>
  <c r="H85" i="32" a="1"/>
  <c r="H85" i="32" s="1"/>
  <c r="K44" i="32" a="1"/>
  <c r="K44" i="32" s="1"/>
  <c r="J48" i="32" a="1"/>
  <c r="J48" i="32" s="1"/>
  <c r="K100" i="32" a="1"/>
  <c r="K100" i="32" s="1"/>
  <c r="J101" i="32" a="1"/>
  <c r="J101" i="32" s="1"/>
  <c r="H38" i="32" a="1"/>
  <c r="H38" i="32" s="1"/>
  <c r="I82" i="32" a="1"/>
  <c r="I82" i="32" s="1"/>
  <c r="H76" i="32" a="1"/>
  <c r="H76" i="32" s="1"/>
  <c r="I55" i="32" a="1"/>
  <c r="I55" i="32" s="1"/>
  <c r="J39" i="32" a="1"/>
  <c r="J39" i="32" s="1"/>
  <c r="K94" i="32" a="1"/>
  <c r="K94" i="32" s="1"/>
  <c r="M28" i="32" a="1"/>
  <c r="M28" i="32" s="1"/>
  <c r="M27" i="32" a="1"/>
  <c r="M27" i="32" s="1"/>
  <c r="M43" i="32" a="1"/>
  <c r="M43" i="32" s="1"/>
  <c r="M70" i="32" a="1"/>
  <c r="M70" i="32" s="1"/>
  <c r="M92" i="32" a="1"/>
  <c r="M92" i="32" s="1"/>
  <c r="M104" i="32" a="1"/>
  <c r="M104" i="32" s="1"/>
  <c r="L96" i="32" a="1"/>
  <c r="L96" i="32" s="1"/>
  <c r="L30" i="32" a="1"/>
  <c r="L30" i="32" s="1"/>
  <c r="L44" i="32" a="1"/>
  <c r="L44" i="32" s="1"/>
  <c r="J95" i="32" a="1"/>
  <c r="J95" i="32" s="1"/>
  <c r="I43" i="32" a="1"/>
  <c r="I43" i="32" s="1"/>
  <c r="M60" i="32" a="1"/>
  <c r="M60" i="32" s="1"/>
  <c r="M83" i="32" a="1"/>
  <c r="M83" i="32" s="1"/>
  <c r="M99" i="32" a="1"/>
  <c r="M99" i="32" s="1"/>
  <c r="M111" i="32" a="1"/>
  <c r="M111" i="32" s="1"/>
  <c r="L39" i="32" a="1"/>
  <c r="L39" i="32" s="1"/>
  <c r="L60" i="32" a="1"/>
  <c r="L60" i="32" s="1"/>
  <c r="J117" i="32" a="1"/>
  <c r="J117" i="32" s="1"/>
  <c r="K61" i="32" a="1"/>
  <c r="K61" i="32" s="1"/>
  <c r="M39" i="32" a="1"/>
  <c r="M39" i="32" s="1"/>
  <c r="M75" i="32" a="1"/>
  <c r="M75" i="32" s="1"/>
  <c r="M94" i="32" a="1"/>
  <c r="M94" i="32" s="1"/>
  <c r="M106" i="32" a="1"/>
  <c r="M106" i="32" s="1"/>
  <c r="L84" i="32" a="1"/>
  <c r="L84" i="32" s="1"/>
  <c r="L29" i="32" a="1"/>
  <c r="L29" i="32" s="1"/>
  <c r="L34" i="32" a="1"/>
  <c r="L34" i="32" s="1"/>
  <c r="K29" i="32" a="1"/>
  <c r="K29" i="32" s="1"/>
  <c r="I97" i="32" a="1"/>
  <c r="I97" i="32" s="1"/>
  <c r="K98" i="32" a="1"/>
  <c r="K98" i="32" s="1"/>
  <c r="J99" i="32" a="1"/>
  <c r="J99" i="32" s="1"/>
  <c r="H86" i="32" a="1"/>
  <c r="H86" i="32" s="1"/>
  <c r="K33" i="32" a="1"/>
  <c r="K33" i="32" s="1"/>
  <c r="J34" i="32" a="1"/>
  <c r="J34" i="32" s="1"/>
  <c r="L102" i="32" a="1"/>
  <c r="L102" i="32" s="1"/>
  <c r="I86" i="32" a="1"/>
  <c r="I86" i="32" s="1"/>
  <c r="H51" i="32" a="1"/>
  <c r="H51" i="32" s="1"/>
  <c r="I33" i="32" a="1"/>
  <c r="I33" i="32" s="1"/>
  <c r="H111" i="32" a="1"/>
  <c r="H111" i="32" s="1"/>
  <c r="K75" i="32" a="1"/>
  <c r="K75" i="32" s="1"/>
  <c r="J76" i="32" a="1"/>
  <c r="J76" i="32" s="1"/>
  <c r="L95" i="32" a="1"/>
  <c r="L95" i="32" s="1"/>
  <c r="I92" i="32" a="1"/>
  <c r="I92" i="32" s="1"/>
  <c r="K117" i="32" a="1"/>
  <c r="K117" i="32" s="1"/>
  <c r="I28" i="32" a="1"/>
  <c r="I28" i="32" s="1"/>
  <c r="H105" i="32" a="1"/>
  <c r="H105" i="32" s="1"/>
  <c r="L76" i="32" a="1"/>
  <c r="L76" i="32" s="1"/>
  <c r="I116" i="32" a="1"/>
  <c r="I116" i="32" s="1"/>
  <c r="I61" i="32" a="1"/>
  <c r="I61" i="32" s="1"/>
  <c r="H117" i="32" a="1"/>
  <c r="H117" i="32" s="1"/>
  <c r="K93" i="32" a="1"/>
  <c r="K93" i="32" s="1"/>
  <c r="J94" i="32" a="1"/>
  <c r="J94" i="32" s="1"/>
  <c r="H61" i="32" a="1"/>
  <c r="H61" i="32" s="1"/>
  <c r="I41" i="32" a="1"/>
  <c r="I41" i="32" s="1"/>
  <c r="I105" i="32" a="1"/>
  <c r="I105" i="32" s="1"/>
  <c r="K56" i="32" a="1"/>
  <c r="K56" i="32" s="1"/>
  <c r="J60" i="32" a="1"/>
  <c r="J60" i="32" s="1"/>
  <c r="H41" i="32" a="1"/>
  <c r="H41" i="32" s="1"/>
  <c r="I27" i="32" a="1"/>
  <c r="I27" i="32" s="1"/>
  <c r="H97" i="32" a="1"/>
  <c r="H97" i="32" s="1"/>
  <c r="L110" i="32" a="1"/>
  <c r="L110" i="32" s="1"/>
  <c r="I107" i="32" a="1"/>
  <c r="I107" i="32" s="1"/>
  <c r="K43" i="32" a="1"/>
  <c r="K43" i="32" s="1"/>
  <c r="J44" i="32" a="1"/>
  <c r="J44" i="32" s="1"/>
  <c r="K108" i="32" a="1"/>
  <c r="K108" i="32" s="1"/>
  <c r="L65" i="32" a="1"/>
  <c r="L65" i="32" s="1"/>
  <c r="H31" i="32" a="1"/>
  <c r="H31" i="32" s="1"/>
  <c r="I75" i="32" a="1"/>
  <c r="I75" i="32" s="1"/>
  <c r="H95" i="32" a="1"/>
  <c r="H95" i="32" s="1"/>
  <c r="K60" i="32" a="1"/>
  <c r="K60" i="32" s="1"/>
  <c r="J61" i="32" a="1"/>
  <c r="J61" i="32" s="1"/>
  <c r="K106" i="32" a="1"/>
  <c r="K106" i="32" s="1"/>
  <c r="J107" i="32" a="1"/>
  <c r="J107" i="32" s="1"/>
  <c r="I111" i="32" a="1"/>
  <c r="I111" i="32" s="1"/>
  <c r="K27" i="32" a="1"/>
  <c r="K27" i="32" s="1"/>
  <c r="J29" i="32" a="1"/>
  <c r="J29" i="32" s="1"/>
  <c r="K96" i="32" a="1"/>
  <c r="K96" i="32" s="1"/>
  <c r="J97" i="32" a="1"/>
  <c r="J97" i="32" s="1"/>
  <c r="H68" i="32" a="1"/>
  <c r="H68" i="32" s="1"/>
  <c r="I44" i="32" a="1"/>
  <c r="I44" i="32" s="1"/>
  <c r="I117" i="32" a="1"/>
  <c r="I117" i="32" s="1"/>
  <c r="I65" i="32" a="1"/>
  <c r="I65" i="32" s="1"/>
  <c r="H110" i="32" a="1"/>
  <c r="H110" i="32" s="1"/>
  <c r="K86" i="32" a="1"/>
  <c r="K86" i="32" s="1"/>
  <c r="J91" i="32" a="1"/>
  <c r="J91" i="32" s="1"/>
  <c r="H55" i="32" a="1"/>
  <c r="H55" i="32" s="1"/>
  <c r="M33" i="32" a="1"/>
  <c r="M33" i="32" s="1"/>
  <c r="M31" i="32" a="1"/>
  <c r="M31" i="32" s="1"/>
  <c r="M51" i="32" a="1"/>
  <c r="M51" i="32" s="1"/>
  <c r="M76" i="32" a="1"/>
  <c r="M76" i="32" s="1"/>
  <c r="M95" i="32" a="1"/>
  <c r="M95" i="32" s="1"/>
  <c r="M107" i="32" a="1"/>
  <c r="M107" i="32" s="1"/>
  <c r="L81" i="32" a="1"/>
  <c r="L81" i="32" s="1"/>
  <c r="L99" i="32" a="1"/>
  <c r="L99" i="32" s="1"/>
  <c r="L32" i="32" a="1"/>
  <c r="L32" i="32" s="1"/>
  <c r="J31" i="32" a="1"/>
  <c r="J31" i="32" s="1"/>
  <c r="J75" i="32" a="1"/>
  <c r="J75" i="32" s="1"/>
  <c r="M67" i="32" a="1"/>
  <c r="M67" i="32" s="1"/>
  <c r="M86" i="32" a="1"/>
  <c r="M86" i="32" s="1"/>
  <c r="M102" i="32" a="1"/>
  <c r="M102" i="32" s="1"/>
  <c r="L91" i="32" a="1"/>
  <c r="L91" i="32" s="1"/>
  <c r="L28" i="32" a="1"/>
  <c r="L28" i="32" s="1"/>
  <c r="L51" i="32" a="1"/>
  <c r="L51" i="32" s="1"/>
  <c r="H40" i="32" a="1"/>
  <c r="H40" i="32" s="1"/>
  <c r="I84" i="32" a="1"/>
  <c r="I84" i="32" s="1"/>
  <c r="H65" i="32" a="1"/>
  <c r="H65" i="32" s="1"/>
  <c r="I42" i="32" a="1"/>
  <c r="I42" i="32" s="1"/>
  <c r="J30" i="32" a="1"/>
  <c r="J30" i="32" s="1"/>
  <c r="K84" i="32" a="1"/>
  <c r="K84" i="32" s="1"/>
  <c r="J85" i="32" a="1"/>
  <c r="J85" i="32" s="1"/>
  <c r="H30" i="32" a="1"/>
  <c r="H30" i="32" s="1"/>
  <c r="I74" i="32" a="1"/>
  <c r="I74" i="32" s="1"/>
  <c r="H98" i="32" a="1"/>
  <c r="H98" i="32" s="1"/>
  <c r="K67" i="32" a="1"/>
  <c r="K67" i="32" s="1"/>
  <c r="J68" i="32" a="1"/>
  <c r="J68" i="32" s="1"/>
  <c r="K109" i="32" a="1"/>
  <c r="K109" i="32" s="1"/>
  <c r="J110" i="32" a="1"/>
  <c r="J110" i="32" s="1"/>
  <c r="H32" i="32" a="1"/>
  <c r="H32" i="32" s="1"/>
  <c r="I76" i="32" a="1"/>
  <c r="I76" i="32" s="1"/>
  <c r="H92" i="32" a="1"/>
  <c r="H92" i="32" s="1"/>
  <c r="K90" i="32" a="1"/>
  <c r="K90" i="32" s="1"/>
  <c r="L27" i="32" a="1"/>
  <c r="L27" i="32" s="1"/>
  <c r="L93" i="32" a="1"/>
  <c r="L93" i="32" s="1"/>
  <c r="I103" i="32" a="1"/>
  <c r="I103" i="32" s="1"/>
  <c r="K70" i="32" a="1"/>
  <c r="K70" i="32" s="1"/>
  <c r="J74" i="32" a="1"/>
  <c r="J74" i="32" s="1"/>
  <c r="H90" i="32" a="1"/>
  <c r="H90" i="32" s="1"/>
  <c r="I34" i="32" a="1"/>
  <c r="I34" i="32" s="1"/>
  <c r="H103" i="32" a="1"/>
  <c r="H103" i="32" s="1"/>
  <c r="L108" i="32" a="1"/>
  <c r="L108" i="32" s="1"/>
  <c r="I96" i="32" a="1"/>
  <c r="I96" i="32" s="1"/>
  <c r="K101" i="32" a="1"/>
  <c r="K101" i="32" s="1"/>
  <c r="J102" i="32" a="1"/>
  <c r="J102" i="32" s="1"/>
  <c r="H93" i="32" a="1"/>
  <c r="H93" i="32" s="1"/>
  <c r="K39" i="32" a="1"/>
  <c r="K39" i="32" s="1"/>
  <c r="J40" i="32" a="1"/>
  <c r="J40" i="32" s="1"/>
  <c r="L101" i="32" a="1"/>
  <c r="L101" i="32" s="1"/>
  <c r="I98" i="32" a="1"/>
  <c r="I98" i="32" s="1"/>
  <c r="K95" i="32" a="1"/>
  <c r="K95" i="32" s="1"/>
  <c r="J96" i="32" a="1"/>
  <c r="J96" i="32" s="1"/>
  <c r="H83" i="32" a="1"/>
  <c r="H83" i="32" s="1"/>
  <c r="L82" i="32" a="1"/>
  <c r="L82" i="32" s="1"/>
  <c r="I109" i="32" a="1"/>
  <c r="I109" i="32" s="1"/>
  <c r="K34" i="32" a="1"/>
  <c r="K34" i="32" s="1"/>
  <c r="J38" i="32" a="1"/>
  <c r="J38" i="32" s="1"/>
  <c r="K102" i="32" a="1"/>
  <c r="K102" i="32" s="1"/>
  <c r="J103" i="32" a="1"/>
  <c r="J103" i="32" s="1"/>
  <c r="H81" i="32" a="1"/>
  <c r="H81" i="32" s="1"/>
  <c r="I60" i="32" a="1"/>
  <c r="I60" i="32" s="1"/>
  <c r="I102" i="32" a="1"/>
  <c r="I102" i="32" s="1"/>
  <c r="K76" i="32" a="1"/>
  <c r="K76" i="32" s="1"/>
  <c r="J80" i="32" a="1"/>
  <c r="J80" i="32" s="1"/>
  <c r="H60" i="32" a="1"/>
  <c r="H60" i="32" s="1"/>
  <c r="I40" i="32" a="1"/>
  <c r="I40" i="32" s="1"/>
  <c r="H106" i="32" a="1"/>
  <c r="H106" i="32" s="1"/>
  <c r="L107" i="32" a="1"/>
  <c r="L107" i="32" s="1"/>
  <c r="I104" i="32" a="1"/>
  <c r="I104" i="32" s="1"/>
  <c r="K65" i="32" a="1"/>
  <c r="K65" i="32" s="1"/>
  <c r="J67" i="32" a="1"/>
  <c r="J67" i="32" s="1"/>
  <c r="H44" i="32" a="1"/>
  <c r="H44" i="32" s="1"/>
  <c r="I31" i="32" a="1"/>
  <c r="I31" i="32" s="1"/>
  <c r="H100" i="32" a="1"/>
  <c r="H100" i="32" s="1"/>
  <c r="M42" i="32" a="1"/>
  <c r="M42" i="32" s="1"/>
  <c r="M34" i="32" a="1"/>
  <c r="M34" i="32" s="1"/>
  <c r="M56" i="32" a="1"/>
  <c r="M56" i="32" s="1"/>
  <c r="M82" i="32" a="1"/>
  <c r="M82" i="32" s="1"/>
  <c r="M98" i="32" a="1"/>
  <c r="M98" i="32" s="1"/>
  <c r="M110" i="32" a="1"/>
  <c r="M110" i="32" s="1"/>
  <c r="L61" i="32" a="1"/>
  <c r="L61" i="32" s="1"/>
  <c r="L83" i="32" a="1"/>
  <c r="L83" i="32" s="1"/>
  <c r="L109" i="32" a="1"/>
  <c r="L109" i="32" s="1"/>
  <c r="H75" i="32" a="1"/>
  <c r="H75" i="32" s="1"/>
  <c r="M44" i="32" a="1"/>
  <c r="M44" i="32" s="1"/>
  <c r="M74" i="32" a="1"/>
  <c r="M74" i="32" s="1"/>
  <c r="M93" i="32" a="1"/>
  <c r="M93" i="32" s="1"/>
  <c r="M105" i="32" a="1"/>
  <c r="M105" i="32" s="1"/>
  <c r="L75" i="32" a="1"/>
  <c r="L75" i="32" s="1"/>
  <c r="L94" i="32" a="1"/>
  <c r="L94" i="32" s="1"/>
  <c r="L103" i="32" a="1"/>
  <c r="L103" i="32" s="1"/>
  <c r="H109" i="32" a="1"/>
  <c r="H109" i="32" s="1"/>
  <c r="J55" i="32" a="1"/>
  <c r="J55" i="32" s="1"/>
  <c r="M61" i="32" a="1"/>
  <c r="M61" i="32" s="1"/>
  <c r="M84" i="32" a="1"/>
  <c r="M84" i="32" s="1"/>
  <c r="M100" i="32" a="1"/>
  <c r="M100" i="32" s="1"/>
  <c r="M116" i="32" a="1"/>
  <c r="M116" i="32" s="1"/>
  <c r="L48" i="32" a="1"/>
  <c r="L48" i="32" s="1"/>
  <c r="L74" i="32" a="1"/>
  <c r="L74" i="32" s="1"/>
  <c r="I90" i="32" a="1"/>
  <c r="I90" i="32" s="1"/>
  <c r="L70" i="32" a="1"/>
  <c r="L70" i="32" s="1"/>
  <c r="H27" i="32" a="1"/>
  <c r="H27" i="32" s="1"/>
  <c r="I68" i="32" a="1"/>
  <c r="I68" i="32" s="1"/>
  <c r="H104" i="32" a="1"/>
  <c r="H104" i="32" s="1"/>
  <c r="K80" i="32" a="1"/>
  <c r="K80" i="32" s="1"/>
  <c r="J81" i="32" a="1"/>
  <c r="J81" i="32" s="1"/>
  <c r="H42" i="32" a="1"/>
  <c r="H42" i="32" s="1"/>
  <c r="I29" i="32" a="1"/>
  <c r="I29" i="32" s="1"/>
  <c r="I108" i="32" a="1"/>
  <c r="I108" i="32" s="1"/>
  <c r="K40" i="32" a="1"/>
  <c r="K40" i="32" s="1"/>
  <c r="J41" i="32" a="1"/>
  <c r="J41" i="32" s="1"/>
  <c r="K105" i="32" a="1"/>
  <c r="K105" i="32" s="1"/>
  <c r="J106" i="32" a="1"/>
  <c r="J106" i="32" s="1"/>
  <c r="H84" i="32" a="1"/>
  <c r="H84" i="32" s="1"/>
  <c r="L117" i="32" a="1"/>
  <c r="L117" i="32" s="1"/>
  <c r="I110" i="32" a="1"/>
  <c r="I110" i="32" s="1"/>
  <c r="K31" i="32" a="1"/>
  <c r="K31" i="32" s="1"/>
  <c r="J32" i="32" a="1"/>
  <c r="J32" i="32" s="1"/>
  <c r="K99" i="32" a="1"/>
  <c r="K99" i="32" s="1"/>
  <c r="L40" i="32" a="1"/>
  <c r="L40" i="32" s="1"/>
  <c r="K38" i="32" a="1"/>
  <c r="K38" i="32" s="1"/>
  <c r="I94" i="32" a="1"/>
  <c r="I94" i="32" s="1"/>
  <c r="K107" i="32" a="1"/>
  <c r="K107" i="32" s="1"/>
  <c r="J108" i="32" a="1"/>
  <c r="J108" i="32" s="1"/>
  <c r="H99" i="32" a="1"/>
  <c r="H99" i="32" s="1"/>
  <c r="K48" i="32" a="1"/>
  <c r="K48" i="32" s="1"/>
  <c r="J51" i="32" a="1"/>
  <c r="J51" i="32" s="1"/>
  <c r="H39" i="32" a="1"/>
  <c r="H39" i="32" s="1"/>
  <c r="I83" i="32" a="1"/>
  <c r="I83" i="32" s="1"/>
  <c r="H70" i="32" a="1"/>
  <c r="H70" i="32" s="1"/>
  <c r="I48" i="32" a="1"/>
  <c r="I48" i="32" s="1"/>
  <c r="J33" i="32" a="1"/>
  <c r="J33" i="32" s="1"/>
  <c r="K91" i="32" a="1"/>
  <c r="K91" i="32" s="1"/>
  <c r="J92" i="32" a="1"/>
  <c r="J92" i="32" s="1"/>
  <c r="L92" i="32" a="1"/>
  <c r="L92" i="32" s="1"/>
  <c r="I85" i="32" a="1"/>
  <c r="I85" i="32" s="1"/>
  <c r="H56" i="32" a="1"/>
  <c r="H56" i="32" s="1"/>
  <c r="I39" i="32" a="1"/>
  <c r="I39" i="32" s="1"/>
  <c r="L31" i="32" a="1"/>
  <c r="L31" i="32" s="1"/>
  <c r="K28" i="32" a="1"/>
  <c r="K28" i="32" s="1"/>
  <c r="I100" i="32" a="1"/>
  <c r="I100" i="32" s="1"/>
  <c r="K85" i="32" a="1"/>
  <c r="K85" i="32" s="1"/>
  <c r="J86" i="32" a="1"/>
  <c r="J86" i="32" s="1"/>
  <c r="H74" i="32" a="1"/>
  <c r="H74" i="32" s="1"/>
  <c r="I51" i="32" a="1"/>
  <c r="I51" i="32" s="1"/>
  <c r="H116" i="32" a="1"/>
  <c r="H116" i="32" s="1"/>
  <c r="L105" i="32" a="1"/>
  <c r="L105" i="32" s="1"/>
  <c r="I93" i="32" a="1"/>
  <c r="I93" i="32" s="1"/>
  <c r="K110" i="32" a="1"/>
  <c r="K110" i="32" s="1"/>
  <c r="J111" i="32" a="1"/>
  <c r="J111" i="32" s="1"/>
  <c r="H102" i="32" a="1"/>
  <c r="H102" i="32" s="1"/>
  <c r="K55" i="32" a="1"/>
  <c r="K55" i="32" s="1"/>
  <c r="J56" i="32" a="1"/>
  <c r="J56" i="32" s="1"/>
  <c r="L98" i="32" a="1"/>
  <c r="L98" i="32" s="1"/>
  <c r="I95" i="32" a="1"/>
  <c r="I95" i="32" s="1"/>
  <c r="K104" i="32" a="1"/>
  <c r="K104" i="32" s="1"/>
  <c r="J105" i="32" a="1"/>
  <c r="J105" i="32" s="1"/>
  <c r="H96" i="32" a="1"/>
  <c r="H96" i="32" s="1"/>
  <c r="K42" i="32" a="1"/>
  <c r="K42" i="32" s="1"/>
  <c r="J43" i="32" a="1"/>
  <c r="J43" i="32" s="1"/>
  <c r="M55" i="32" a="1"/>
  <c r="M55" i="32" s="1"/>
  <c r="M40" i="32" a="1"/>
  <c r="M40" i="32" s="1"/>
  <c r="M65" i="32" a="1"/>
  <c r="M65" i="32" s="1"/>
  <c r="M85" i="32" a="1"/>
  <c r="M85" i="32" s="1"/>
  <c r="M101" i="32" a="1"/>
  <c r="M101" i="32" s="1"/>
  <c r="M117" i="32" a="1"/>
  <c r="M117" i="32" s="1"/>
  <c r="L42" i="32" a="1"/>
  <c r="L42" i="32" s="1"/>
  <c r="L67" i="32" a="1"/>
  <c r="L67" i="32" s="1"/>
  <c r="I38" i="32" a="1"/>
  <c r="I38" i="32" s="1"/>
  <c r="K81" i="32" a="1"/>
  <c r="K81" i="32" s="1"/>
  <c r="M90" i="32" a="1"/>
  <c r="M90" i="32" s="1"/>
  <c r="M80" i="32" a="1"/>
  <c r="M80" i="32" s="1"/>
  <c r="M96" i="32" a="1"/>
  <c r="M96" i="32" s="1"/>
  <c r="M108" i="32" a="1"/>
  <c r="M108" i="32" s="1"/>
  <c r="L55" i="32" a="1"/>
  <c r="L55" i="32" s="1"/>
  <c r="L80" i="32" a="1"/>
  <c r="L80" i="32" s="1"/>
  <c r="L116" i="32" a="1"/>
  <c r="L116" i="32" s="1"/>
  <c r="K116" i="32" a="1"/>
  <c r="K116" i="32" s="1"/>
  <c r="M30" i="32" a="1"/>
  <c r="M30" i="32" s="1"/>
  <c r="M68" i="32" a="1"/>
  <c r="M68" i="32" s="1"/>
  <c r="M91" i="32" a="1"/>
  <c r="M91" i="32" s="1"/>
  <c r="M103" i="32" a="1"/>
  <c r="M103" i="32" s="1"/>
  <c r="L100" i="32" a="1"/>
  <c r="L100" i="32" s="1"/>
  <c r="L33" i="32" a="1"/>
  <c r="L33" i="32" s="1"/>
  <c r="L90" i="32" a="1"/>
  <c r="L90" i="32" s="1"/>
  <c r="G109" i="32" a="1"/>
  <c r="G109" i="32" s="1"/>
  <c r="J104" i="32" a="1"/>
  <c r="J104" i="32" s="1"/>
  <c r="L68" i="32" a="1"/>
  <c r="L68" i="32" s="1"/>
  <c r="M48" i="32" a="1"/>
  <c r="M48" i="32" s="1"/>
  <c r="K30" i="32" a="1"/>
  <c r="K30" i="32" s="1"/>
  <c r="K103" i="32" a="1"/>
  <c r="K103" i="32" s="1"/>
  <c r="L106" i="32" a="1"/>
  <c r="L106" i="32" s="1"/>
  <c r="M109" i="32" a="1"/>
  <c r="M109" i="32" s="1"/>
  <c r="J109" i="32" a="1"/>
  <c r="J109" i="32" s="1"/>
  <c r="J28" i="32" a="1"/>
  <c r="J28" i="32" s="1"/>
  <c r="H91" i="32" a="1"/>
  <c r="H91" i="32" s="1"/>
  <c r="L38" i="32" a="1"/>
  <c r="L38" i="32" s="1"/>
  <c r="M97" i="32" a="1"/>
  <c r="M97" i="32" s="1"/>
  <c r="J82" i="32" a="1"/>
  <c r="J82" i="32" s="1"/>
  <c r="J100" i="32" a="1"/>
  <c r="J100" i="32" s="1"/>
  <c r="J65" i="32" a="1"/>
  <c r="J65" i="32" s="1"/>
  <c r="L86" i="32" a="1"/>
  <c r="L86" i="32" s="1"/>
  <c r="M81" i="32" a="1"/>
  <c r="M81" i="32" s="1"/>
  <c r="L41" i="32" a="1"/>
  <c r="L41" i="32" s="1"/>
  <c r="G108" i="32" a="1"/>
  <c r="G108" i="32" s="1"/>
  <c r="G106" i="32" a="1"/>
  <c r="G106" i="32" s="1"/>
  <c r="G97" i="32" a="1"/>
  <c r="G97" i="32" s="1"/>
  <c r="G102" i="32" a="1"/>
  <c r="G102" i="32" s="1"/>
  <c r="G93" i="32" a="1"/>
  <c r="G93" i="32" s="1"/>
  <c r="G101" i="32" a="1"/>
  <c r="G101" i="32" s="1"/>
  <c r="G92" i="32" a="1"/>
  <c r="G92" i="32" s="1"/>
  <c r="G94" i="32" a="1"/>
  <c r="G94" i="32" s="1"/>
  <c r="G116" i="32" a="1"/>
  <c r="G116" i="32" s="1"/>
  <c r="G27" i="32" a="1"/>
  <c r="G27" i="32" s="1"/>
  <c r="G31" i="32" a="1"/>
  <c r="G31" i="32" s="1"/>
  <c r="G34" i="32" a="1"/>
  <c r="G34" i="32" s="1"/>
  <c r="G40" i="32" a="1"/>
  <c r="G40" i="32" s="1"/>
  <c r="G43" i="32" a="1"/>
  <c r="G43" i="32" s="1"/>
  <c r="G51" i="32" a="1"/>
  <c r="G51" i="32" s="1"/>
  <c r="G56" i="32" a="1"/>
  <c r="G56" i="32" s="1"/>
  <c r="G65" i="32" a="1"/>
  <c r="G65" i="32" s="1"/>
  <c r="G70" i="32" a="1"/>
  <c r="G70" i="32" s="1"/>
  <c r="G76" i="32" a="1"/>
  <c r="G76" i="32" s="1"/>
  <c r="G82" i="32" a="1"/>
  <c r="G82" i="32" s="1"/>
  <c r="G85" i="32" a="1"/>
  <c r="G85" i="32" s="1"/>
  <c r="G99" i="32" a="1"/>
  <c r="G99" i="32" s="1"/>
  <c r="G107" i="32" a="1"/>
  <c r="G107" i="32" s="1"/>
  <c r="G98" i="32" a="1"/>
  <c r="G98" i="32" s="1"/>
  <c r="G110" i="32" a="1"/>
  <c r="G110" i="32" s="1"/>
  <c r="G117" i="32" a="1"/>
  <c r="G117" i="32" s="1"/>
  <c r="G29" i="32" a="1"/>
  <c r="G29" i="32" s="1"/>
  <c r="G32" i="32" a="1"/>
  <c r="G32" i="32" s="1"/>
  <c r="G38" i="32" a="1"/>
  <c r="G38" i="32" s="1"/>
  <c r="G41" i="32" a="1"/>
  <c r="G41" i="32" s="1"/>
  <c r="G44" i="32" a="1"/>
  <c r="G44" i="32" s="1"/>
  <c r="G90" i="32" a="1"/>
  <c r="G90" i="32" s="1"/>
  <c r="G60" i="32" a="1"/>
  <c r="G60" i="32" s="1"/>
  <c r="G67" i="32" a="1"/>
  <c r="G67" i="32" s="1"/>
  <c r="G74" i="32" a="1"/>
  <c r="G74" i="32" s="1"/>
  <c r="G80" i="32" a="1"/>
  <c r="G80" i="32" s="1"/>
  <c r="G83" i="32" a="1"/>
  <c r="G83" i="32" s="1"/>
  <c r="G86" i="32" a="1"/>
  <c r="G86" i="32" s="1"/>
  <c r="G100" i="32" a="1"/>
  <c r="G100" i="32" s="1"/>
  <c r="G105" i="32" a="1"/>
  <c r="G105" i="32" s="1"/>
  <c r="G96" i="32" a="1"/>
  <c r="G96" i="32" s="1"/>
  <c r="G104" i="32" a="1"/>
  <c r="G104" i="32" s="1"/>
  <c r="G95" i="32" a="1"/>
  <c r="G95" i="32" s="1"/>
  <c r="G111" i="32" a="1"/>
  <c r="G111" i="32" s="1"/>
  <c r="G28" i="32" a="1"/>
  <c r="G28" i="32" s="1"/>
  <c r="G30" i="32" a="1"/>
  <c r="G30" i="32" s="1"/>
  <c r="G33" i="32" a="1"/>
  <c r="G33" i="32" s="1"/>
  <c r="G39" i="32" a="1"/>
  <c r="G39" i="32" s="1"/>
  <c r="G42" i="32" a="1"/>
  <c r="G42" i="32" s="1"/>
  <c r="G48" i="32" a="1"/>
  <c r="G48" i="32" s="1"/>
  <c r="G55" i="32" a="1"/>
  <c r="G55" i="32" s="1"/>
  <c r="G61" i="32" a="1"/>
  <c r="G61" i="32" s="1"/>
  <c r="G68" i="32" a="1"/>
  <c r="G68" i="32" s="1"/>
  <c r="G75" i="32" a="1"/>
  <c r="G75" i="32" s="1"/>
  <c r="G81" i="32" a="1"/>
  <c r="G81" i="32" s="1"/>
  <c r="G84" i="32" a="1"/>
  <c r="G84" i="32" s="1"/>
  <c r="AR6" i="47"/>
  <c r="AR18" i="47"/>
  <c r="AR22" i="47"/>
  <c r="AR26" i="47"/>
  <c r="AR34" i="47"/>
  <c r="AR38" i="47"/>
  <c r="AR42" i="47"/>
  <c r="AR7" i="47"/>
  <c r="AR11" i="47"/>
  <c r="AR15" i="47"/>
  <c r="AR27" i="47"/>
  <c r="AR31" i="47"/>
  <c r="AR43" i="47"/>
  <c r="AR8" i="47"/>
  <c r="AR20" i="47"/>
  <c r="AR24" i="47"/>
  <c r="AR32" i="47"/>
  <c r="AR36" i="47"/>
  <c r="AR40" i="47"/>
  <c r="AR9" i="47"/>
  <c r="AR13" i="47"/>
  <c r="AR17" i="47"/>
  <c r="AR25" i="47"/>
  <c r="AR29" i="47"/>
  <c r="AR33" i="47"/>
  <c r="AR41" i="47"/>
  <c r="X8" i="46"/>
  <c r="X7" i="46"/>
  <c r="X6" i="46"/>
  <c r="F7" i="44"/>
  <c r="G27" i="44"/>
  <c r="G30" i="44"/>
  <c r="L125" i="37"/>
  <c r="K125" i="37"/>
  <c r="J125" i="37"/>
  <c r="I125" i="37"/>
  <c r="H125" i="37"/>
  <c r="G125" i="37"/>
  <c r="E124" i="37"/>
  <c r="M124" i="37" s="1"/>
  <c r="E123" i="37"/>
  <c r="L120" i="37"/>
  <c r="K120" i="37"/>
  <c r="J120" i="37"/>
  <c r="I120" i="37"/>
  <c r="H120" i="37"/>
  <c r="G120" i="37"/>
  <c r="E119" i="37"/>
  <c r="M119" i="37" s="1"/>
  <c r="M118" i="37"/>
  <c r="E118" i="37"/>
  <c r="E117" i="37"/>
  <c r="M117" i="37" s="1"/>
  <c r="E116" i="37"/>
  <c r="M116" i="37" s="1"/>
  <c r="E115" i="37"/>
  <c r="M115" i="37" s="1"/>
  <c r="M114" i="37"/>
  <c r="E114" i="37"/>
  <c r="E113" i="37"/>
  <c r="M113" i="37" s="1"/>
  <c r="E112" i="37"/>
  <c r="M112" i="37" s="1"/>
  <c r="E111" i="37"/>
  <c r="M111" i="37" s="1"/>
  <c r="M110" i="37"/>
  <c r="E110" i="37"/>
  <c r="E109" i="37"/>
  <c r="M109" i="37" s="1"/>
  <c r="E108" i="37"/>
  <c r="M108" i="37" s="1"/>
  <c r="E107" i="37"/>
  <c r="M107" i="37" s="1"/>
  <c r="M106" i="37"/>
  <c r="E106" i="37"/>
  <c r="E105" i="37"/>
  <c r="M105" i="37" s="1"/>
  <c r="E104" i="37"/>
  <c r="M104" i="37" s="1"/>
  <c r="E103" i="37"/>
  <c r="M103" i="37" s="1"/>
  <c r="M102" i="37"/>
  <c r="E102" i="37"/>
  <c r="E101" i="37"/>
  <c r="M101" i="37" s="1"/>
  <c r="E100" i="37"/>
  <c r="M100" i="37" s="1"/>
  <c r="E99" i="37"/>
  <c r="L95" i="37"/>
  <c r="K95" i="37"/>
  <c r="J95" i="37"/>
  <c r="I95" i="37"/>
  <c r="H95" i="37"/>
  <c r="G95" i="37"/>
  <c r="E94" i="37"/>
  <c r="M94" i="37" s="1"/>
  <c r="E93" i="37"/>
  <c r="M93" i="37" s="1"/>
  <c r="E92" i="37"/>
  <c r="M92" i="37" s="1"/>
  <c r="M91" i="37"/>
  <c r="E91" i="37"/>
  <c r="E90" i="37"/>
  <c r="M90" i="37" s="1"/>
  <c r="E89" i="37"/>
  <c r="M89" i="37" s="1"/>
  <c r="E88" i="37"/>
  <c r="L85" i="37"/>
  <c r="K85" i="37"/>
  <c r="J85" i="37"/>
  <c r="I85" i="37"/>
  <c r="H85" i="37"/>
  <c r="G85" i="37"/>
  <c r="M84" i="37"/>
  <c r="E84" i="37"/>
  <c r="E82" i="37"/>
  <c r="E85" i="37" s="1"/>
  <c r="M85" i="37" s="1"/>
  <c r="L79" i="37"/>
  <c r="K79" i="37"/>
  <c r="J79" i="37"/>
  <c r="I79" i="37"/>
  <c r="H79" i="37"/>
  <c r="G79" i="37"/>
  <c r="E78" i="37"/>
  <c r="M78" i="37" s="1"/>
  <c r="E77" i="37"/>
  <c r="M77" i="37" s="1"/>
  <c r="M76" i="37"/>
  <c r="E76" i="37"/>
  <c r="E75" i="37"/>
  <c r="E79" i="37" s="1"/>
  <c r="M79" i="37" s="1"/>
  <c r="L72" i="37"/>
  <c r="K72" i="37"/>
  <c r="J72" i="37"/>
  <c r="I72" i="37"/>
  <c r="H72" i="37"/>
  <c r="G72" i="37"/>
  <c r="M71" i="37"/>
  <c r="E71" i="37"/>
  <c r="E70" i="37"/>
  <c r="M70" i="37" s="1"/>
  <c r="L67" i="37"/>
  <c r="K67" i="37"/>
  <c r="J67" i="37"/>
  <c r="I67" i="37"/>
  <c r="H67" i="37"/>
  <c r="G67" i="37"/>
  <c r="M66" i="37"/>
  <c r="E66" i="37"/>
  <c r="E65" i="37"/>
  <c r="M65" i="37" s="1"/>
  <c r="E64" i="37"/>
  <c r="E67" i="37" s="1"/>
  <c r="M67" i="37" s="1"/>
  <c r="L61" i="37"/>
  <c r="K61" i="37"/>
  <c r="J61" i="37"/>
  <c r="I61" i="37"/>
  <c r="H61" i="37"/>
  <c r="G61" i="37"/>
  <c r="E60" i="37"/>
  <c r="M60" i="37" s="1"/>
  <c r="M59" i="37"/>
  <c r="E59" i="37"/>
  <c r="E61" i="37" s="1"/>
  <c r="L56" i="37"/>
  <c r="L130" i="37" s="1"/>
  <c r="K56" i="37"/>
  <c r="J56" i="37"/>
  <c r="I56" i="37"/>
  <c r="H56" i="37"/>
  <c r="H130" i="37" s="1"/>
  <c r="G56" i="37"/>
  <c r="E55" i="37"/>
  <c r="M55" i="37" s="1"/>
  <c r="E54" i="37"/>
  <c r="E53" i="37"/>
  <c r="M53" i="37" s="1"/>
  <c r="E52" i="37"/>
  <c r="M52" i="37" s="1"/>
  <c r="E51" i="37"/>
  <c r="M51" i="37" s="1"/>
  <c r="M50" i="37"/>
  <c r="E50" i="37"/>
  <c r="E49" i="37"/>
  <c r="L46" i="37"/>
  <c r="K46" i="37"/>
  <c r="J46" i="37"/>
  <c r="I46" i="37"/>
  <c r="H46" i="37"/>
  <c r="G46" i="37"/>
  <c r="E45" i="37"/>
  <c r="M45" i="37" s="1"/>
  <c r="E44" i="37"/>
  <c r="M44" i="37" s="1"/>
  <c r="E43" i="37"/>
  <c r="M43" i="37" s="1"/>
  <c r="E42" i="37"/>
  <c r="M42" i="37" s="1"/>
  <c r="E41" i="37"/>
  <c r="E40" i="37"/>
  <c r="M40" i="37" s="1"/>
  <c r="E39" i="37"/>
  <c r="E38" i="37"/>
  <c r="F33" i="37"/>
  <c r="M32" i="37"/>
  <c r="L30" i="37"/>
  <c r="K30" i="37"/>
  <c r="J30" i="37"/>
  <c r="I30" i="37"/>
  <c r="H30" i="37"/>
  <c r="G30" i="37"/>
  <c r="L29" i="37"/>
  <c r="K29" i="37"/>
  <c r="J29" i="37"/>
  <c r="I29" i="37"/>
  <c r="H29" i="37"/>
  <c r="G29" i="37"/>
  <c r="L28" i="37"/>
  <c r="K28" i="37"/>
  <c r="K31" i="37" s="1"/>
  <c r="J28" i="37"/>
  <c r="J31" i="37" s="1"/>
  <c r="J33" i="37" s="1"/>
  <c r="J128" i="37" s="1"/>
  <c r="I28" i="37"/>
  <c r="I31" i="37" s="1"/>
  <c r="H28" i="37"/>
  <c r="G28" i="37"/>
  <c r="G31" i="37" s="1"/>
  <c r="E27" i="37"/>
  <c r="M27" i="37" s="1"/>
  <c r="E26" i="37"/>
  <c r="M26" i="37" s="1"/>
  <c r="E25" i="37"/>
  <c r="J22" i="37"/>
  <c r="L21" i="37"/>
  <c r="K21" i="37"/>
  <c r="J21" i="37"/>
  <c r="I21" i="37"/>
  <c r="H21" i="37"/>
  <c r="G21" i="37"/>
  <c r="L20" i="37"/>
  <c r="K20" i="37"/>
  <c r="J20" i="37"/>
  <c r="I20" i="37"/>
  <c r="H20" i="37"/>
  <c r="G20" i="37"/>
  <c r="G22" i="37" s="1"/>
  <c r="L19" i="37"/>
  <c r="K19" i="37"/>
  <c r="K22" i="37" s="1"/>
  <c r="J19" i="37"/>
  <c r="I19" i="37"/>
  <c r="H19" i="37"/>
  <c r="H22" i="37" s="1"/>
  <c r="G19" i="37"/>
  <c r="E18" i="37"/>
  <c r="M18" i="37" s="1"/>
  <c r="E17" i="37"/>
  <c r="M17" i="37" s="1"/>
  <c r="E16" i="37"/>
  <c r="M16" i="37" s="1"/>
  <c r="G13" i="37"/>
  <c r="E12" i="37"/>
  <c r="M12" i="37" s="1"/>
  <c r="E11" i="37"/>
  <c r="M11" i="37" s="1"/>
  <c r="E10" i="37"/>
  <c r="M10" i="37" s="1"/>
  <c r="L9" i="37"/>
  <c r="L13" i="37" s="1"/>
  <c r="K9" i="37"/>
  <c r="K13" i="37" s="1"/>
  <c r="J9" i="37"/>
  <c r="J13" i="37" s="1"/>
  <c r="I9" i="37"/>
  <c r="I13" i="37" s="1"/>
  <c r="H9" i="37"/>
  <c r="H13" i="37" s="1"/>
  <c r="L7" i="37"/>
  <c r="K7" i="37"/>
  <c r="J7" i="37"/>
  <c r="I7" i="37"/>
  <c r="H7" i="37"/>
  <c r="G7" i="37"/>
  <c r="L125" i="36"/>
  <c r="K125" i="36"/>
  <c r="J125" i="36"/>
  <c r="I125" i="36"/>
  <c r="H125" i="36"/>
  <c r="G125" i="36"/>
  <c r="M124" i="36"/>
  <c r="E124" i="36"/>
  <c r="M123" i="36"/>
  <c r="E123" i="36"/>
  <c r="E125" i="36" s="1"/>
  <c r="M125" i="36" s="1"/>
  <c r="L120" i="36"/>
  <c r="K120" i="36"/>
  <c r="K130" i="36" s="1"/>
  <c r="J120" i="36"/>
  <c r="I120" i="36"/>
  <c r="H120" i="36"/>
  <c r="G120" i="36"/>
  <c r="G130" i="36" s="1"/>
  <c r="M119" i="36"/>
  <c r="E119" i="36"/>
  <c r="M118" i="36"/>
  <c r="E118" i="36"/>
  <c r="M117" i="36"/>
  <c r="E117" i="36"/>
  <c r="M116" i="36"/>
  <c r="E116" i="36"/>
  <c r="M115" i="36"/>
  <c r="E115" i="36"/>
  <c r="M114" i="36"/>
  <c r="E114" i="36"/>
  <c r="M113" i="36"/>
  <c r="E113" i="36"/>
  <c r="M112" i="36"/>
  <c r="E112" i="36"/>
  <c r="M111" i="36"/>
  <c r="E111" i="36"/>
  <c r="M110" i="36"/>
  <c r="E110" i="36"/>
  <c r="M109" i="36"/>
  <c r="E109" i="36"/>
  <c r="M108" i="36"/>
  <c r="E108" i="36"/>
  <c r="M107" i="36"/>
  <c r="E107" i="36"/>
  <c r="M106" i="36"/>
  <c r="E106" i="36"/>
  <c r="M105" i="36"/>
  <c r="E105" i="36"/>
  <c r="M104" i="36"/>
  <c r="E104" i="36"/>
  <c r="M103" i="36"/>
  <c r="E103" i="36"/>
  <c r="M102" i="36"/>
  <c r="E102" i="36"/>
  <c r="M101" i="36"/>
  <c r="E101" i="36"/>
  <c r="M100" i="36"/>
  <c r="E100" i="36"/>
  <c r="E120" i="36" s="1"/>
  <c r="M120" i="36" s="1"/>
  <c r="M99" i="36"/>
  <c r="E99" i="36"/>
  <c r="L95" i="36"/>
  <c r="K95" i="36"/>
  <c r="J95" i="36"/>
  <c r="I95" i="36"/>
  <c r="H95" i="36"/>
  <c r="G95" i="36"/>
  <c r="E94" i="36"/>
  <c r="M94" i="36" s="1"/>
  <c r="E93" i="36"/>
  <c r="M93" i="36" s="1"/>
  <c r="E92" i="36"/>
  <c r="M92" i="36" s="1"/>
  <c r="E91" i="36"/>
  <c r="M91" i="36" s="1"/>
  <c r="E90" i="36"/>
  <c r="M90" i="36" s="1"/>
  <c r="E89" i="36"/>
  <c r="M89" i="36" s="1"/>
  <c r="E88" i="36"/>
  <c r="E95" i="36" s="1"/>
  <c r="L85" i="36"/>
  <c r="K85" i="36"/>
  <c r="J85" i="36"/>
  <c r="I85" i="36"/>
  <c r="H85" i="36"/>
  <c r="G85" i="36"/>
  <c r="E84" i="36"/>
  <c r="M84" i="36" s="1"/>
  <c r="E82" i="36"/>
  <c r="M82" i="36" s="1"/>
  <c r="L79" i="36"/>
  <c r="K79" i="36"/>
  <c r="J79" i="36"/>
  <c r="I79" i="36"/>
  <c r="H79" i="36"/>
  <c r="G79" i="36"/>
  <c r="E78" i="36"/>
  <c r="M78" i="36" s="1"/>
  <c r="E77" i="36"/>
  <c r="M77" i="36" s="1"/>
  <c r="E76" i="36"/>
  <c r="M76" i="36" s="1"/>
  <c r="E75" i="36"/>
  <c r="M75" i="36" s="1"/>
  <c r="L72" i="36"/>
  <c r="K72" i="36"/>
  <c r="J72" i="36"/>
  <c r="I72" i="36"/>
  <c r="H72" i="36"/>
  <c r="G72" i="36"/>
  <c r="E72" i="36"/>
  <c r="M72" i="36" s="1"/>
  <c r="E71" i="36"/>
  <c r="M71" i="36" s="1"/>
  <c r="E70" i="36"/>
  <c r="M70" i="36" s="1"/>
  <c r="L67" i="36"/>
  <c r="K67" i="36"/>
  <c r="J67" i="36"/>
  <c r="I67" i="36"/>
  <c r="H67" i="36"/>
  <c r="G67" i="36"/>
  <c r="E66" i="36"/>
  <c r="M66" i="36" s="1"/>
  <c r="E65" i="36"/>
  <c r="M65" i="36" s="1"/>
  <c r="E64" i="36"/>
  <c r="M64" i="36" s="1"/>
  <c r="L61" i="36"/>
  <c r="K61" i="36"/>
  <c r="J61" i="36"/>
  <c r="I61" i="36"/>
  <c r="H61" i="36"/>
  <c r="G61" i="36"/>
  <c r="E60" i="36"/>
  <c r="M60" i="36" s="1"/>
  <c r="E59" i="36"/>
  <c r="M59" i="36" s="1"/>
  <c r="L56" i="36"/>
  <c r="K56" i="36"/>
  <c r="J56" i="36"/>
  <c r="J130" i="36" s="1"/>
  <c r="I56" i="36"/>
  <c r="H56" i="36"/>
  <c r="G56" i="36"/>
  <c r="E55" i="36"/>
  <c r="E56" i="36" s="1"/>
  <c r="M56" i="36" s="1"/>
  <c r="E54" i="36"/>
  <c r="M53" i="36"/>
  <c r="E53" i="36"/>
  <c r="M52" i="36"/>
  <c r="E52" i="36"/>
  <c r="M51" i="36"/>
  <c r="E51" i="36"/>
  <c r="M50" i="36"/>
  <c r="E50" i="36"/>
  <c r="M49" i="36"/>
  <c r="E49" i="36"/>
  <c r="L46" i="36"/>
  <c r="L130" i="36" s="1"/>
  <c r="K46" i="36"/>
  <c r="J46" i="36"/>
  <c r="I46" i="36"/>
  <c r="I130" i="36" s="1"/>
  <c r="H46" i="36"/>
  <c r="H130" i="36" s="1"/>
  <c r="G46" i="36"/>
  <c r="M45" i="36"/>
  <c r="E45" i="36"/>
  <c r="M44" i="36"/>
  <c r="E44" i="36"/>
  <c r="E43" i="36"/>
  <c r="M43" i="36" s="1"/>
  <c r="M42" i="36"/>
  <c r="E42" i="36"/>
  <c r="E41" i="36"/>
  <c r="E40" i="36"/>
  <c r="M40" i="36" s="1"/>
  <c r="E39" i="36"/>
  <c r="M39" i="36" s="1"/>
  <c r="E38" i="36"/>
  <c r="F33" i="36"/>
  <c r="M32" i="36"/>
  <c r="I31" i="36"/>
  <c r="L30" i="36"/>
  <c r="K30" i="36"/>
  <c r="J30" i="36"/>
  <c r="I30" i="36"/>
  <c r="H30" i="36"/>
  <c r="G30" i="36"/>
  <c r="E30" i="36" s="1"/>
  <c r="L29" i="36"/>
  <c r="K29" i="36"/>
  <c r="J29" i="36"/>
  <c r="I29" i="36"/>
  <c r="H29" i="36"/>
  <c r="G29" i="36"/>
  <c r="L28" i="36"/>
  <c r="L31" i="36" s="1"/>
  <c r="K28" i="36"/>
  <c r="K31" i="36" s="1"/>
  <c r="K33" i="36" s="1"/>
  <c r="K128" i="36" s="1"/>
  <c r="J28" i="36"/>
  <c r="J31" i="36" s="1"/>
  <c r="J33" i="36" s="1"/>
  <c r="J128" i="36" s="1"/>
  <c r="I28" i="36"/>
  <c r="H28" i="36"/>
  <c r="G28" i="36"/>
  <c r="G31" i="36" s="1"/>
  <c r="E27" i="36"/>
  <c r="M27" i="36" s="1"/>
  <c r="E26" i="36"/>
  <c r="M26" i="36" s="1"/>
  <c r="E25" i="36"/>
  <c r="J22" i="36"/>
  <c r="L21" i="36"/>
  <c r="K21" i="36"/>
  <c r="J21" i="36"/>
  <c r="I21" i="36"/>
  <c r="H21" i="36"/>
  <c r="G21" i="36"/>
  <c r="L20" i="36"/>
  <c r="K20" i="36"/>
  <c r="J20" i="36"/>
  <c r="I20" i="36"/>
  <c r="H20" i="36"/>
  <c r="G20" i="36"/>
  <c r="E20" i="36" s="1"/>
  <c r="M20" i="36" s="1"/>
  <c r="L19" i="36"/>
  <c r="L22" i="36" s="1"/>
  <c r="K19" i="36"/>
  <c r="K22" i="36" s="1"/>
  <c r="J19" i="36"/>
  <c r="I19" i="36"/>
  <c r="I22" i="36" s="1"/>
  <c r="H19" i="36"/>
  <c r="G19" i="36"/>
  <c r="E18" i="36"/>
  <c r="M18" i="36" s="1"/>
  <c r="E17" i="36"/>
  <c r="M17" i="36" s="1"/>
  <c r="E16" i="36"/>
  <c r="M16" i="36" s="1"/>
  <c r="K13" i="36"/>
  <c r="I13" i="36"/>
  <c r="G13" i="36"/>
  <c r="E13" i="36" s="1"/>
  <c r="M12" i="36"/>
  <c r="E12" i="36"/>
  <c r="M11" i="36"/>
  <c r="E11" i="36"/>
  <c r="M10" i="36"/>
  <c r="E10" i="36"/>
  <c r="L9" i="36"/>
  <c r="L13" i="36" s="1"/>
  <c r="K9" i="36"/>
  <c r="J9" i="36"/>
  <c r="J13" i="36" s="1"/>
  <c r="I9" i="36"/>
  <c r="H9" i="36"/>
  <c r="H13" i="36" s="1"/>
  <c r="L7" i="36"/>
  <c r="K7" i="36"/>
  <c r="J7" i="36"/>
  <c r="I7" i="36"/>
  <c r="H7" i="36"/>
  <c r="G7" i="36"/>
  <c r="L125" i="35"/>
  <c r="K125" i="35"/>
  <c r="J125" i="35"/>
  <c r="I125" i="35"/>
  <c r="H125" i="35"/>
  <c r="G125" i="35"/>
  <c r="E124" i="35"/>
  <c r="M124" i="35" s="1"/>
  <c r="E123" i="35"/>
  <c r="L120" i="35"/>
  <c r="K120" i="35"/>
  <c r="J120" i="35"/>
  <c r="I120" i="35"/>
  <c r="H120" i="35"/>
  <c r="G120" i="35"/>
  <c r="E119" i="35"/>
  <c r="M119" i="35" s="1"/>
  <c r="M118" i="35"/>
  <c r="E118" i="35"/>
  <c r="E117" i="35"/>
  <c r="M117" i="35" s="1"/>
  <c r="M116" i="35"/>
  <c r="E116" i="35"/>
  <c r="E115" i="35"/>
  <c r="M115" i="35" s="1"/>
  <c r="M114" i="35"/>
  <c r="E114" i="35"/>
  <c r="E113" i="35"/>
  <c r="M113" i="35" s="1"/>
  <c r="E112" i="35"/>
  <c r="M112" i="35" s="1"/>
  <c r="E111" i="35"/>
  <c r="M111" i="35" s="1"/>
  <c r="M110" i="35"/>
  <c r="E110" i="35"/>
  <c r="E109" i="35"/>
  <c r="M109" i="35" s="1"/>
  <c r="M108" i="35"/>
  <c r="E108" i="35"/>
  <c r="E107" i="35"/>
  <c r="M107" i="35" s="1"/>
  <c r="M106" i="35"/>
  <c r="E106" i="35"/>
  <c r="E105" i="35"/>
  <c r="M105" i="35" s="1"/>
  <c r="E104" i="35"/>
  <c r="M104" i="35" s="1"/>
  <c r="E103" i="35"/>
  <c r="M103" i="35" s="1"/>
  <c r="M102" i="35"/>
  <c r="E102" i="35"/>
  <c r="E101" i="35"/>
  <c r="M101" i="35" s="1"/>
  <c r="M100" i="35"/>
  <c r="E100" i="35"/>
  <c r="E99" i="35"/>
  <c r="L95" i="35"/>
  <c r="K95" i="35"/>
  <c r="J95" i="35"/>
  <c r="I95" i="35"/>
  <c r="H95" i="35"/>
  <c r="G95" i="35"/>
  <c r="E94" i="35"/>
  <c r="M94" i="35" s="1"/>
  <c r="E93" i="35"/>
  <c r="M93" i="35" s="1"/>
  <c r="E92" i="35"/>
  <c r="M92" i="35" s="1"/>
  <c r="E91" i="35"/>
  <c r="M91" i="35" s="1"/>
  <c r="E90" i="35"/>
  <c r="M90" i="35" s="1"/>
  <c r="M89" i="35"/>
  <c r="E89" i="35"/>
  <c r="E88" i="35"/>
  <c r="L85" i="35"/>
  <c r="K85" i="35"/>
  <c r="J85" i="35"/>
  <c r="I85" i="35"/>
  <c r="H85" i="35"/>
  <c r="G85" i="35"/>
  <c r="E84" i="35"/>
  <c r="M84" i="35" s="1"/>
  <c r="E82" i="35"/>
  <c r="E85" i="35" s="1"/>
  <c r="M85" i="35" s="1"/>
  <c r="L79" i="35"/>
  <c r="K79" i="35"/>
  <c r="J79" i="35"/>
  <c r="I79" i="35"/>
  <c r="H79" i="35"/>
  <c r="G79" i="35"/>
  <c r="E78" i="35"/>
  <c r="M78" i="35" s="1"/>
  <c r="E77" i="35"/>
  <c r="M77" i="35" s="1"/>
  <c r="E76" i="35"/>
  <c r="M76" i="35" s="1"/>
  <c r="E75" i="35"/>
  <c r="E79" i="35" s="1"/>
  <c r="M79" i="35" s="1"/>
  <c r="L72" i="35"/>
  <c r="K72" i="35"/>
  <c r="J72" i="35"/>
  <c r="I72" i="35"/>
  <c r="H72" i="35"/>
  <c r="G72" i="35"/>
  <c r="M71" i="35"/>
  <c r="E71" i="35"/>
  <c r="E70" i="35"/>
  <c r="M70" i="35" s="1"/>
  <c r="L67" i="35"/>
  <c r="K67" i="35"/>
  <c r="J67" i="35"/>
  <c r="I67" i="35"/>
  <c r="H67" i="35"/>
  <c r="G67" i="35"/>
  <c r="E66" i="35"/>
  <c r="M66" i="35" s="1"/>
  <c r="E65" i="35"/>
  <c r="E64" i="35"/>
  <c r="M64" i="35" s="1"/>
  <c r="L61" i="35"/>
  <c r="K61" i="35"/>
  <c r="J61" i="35"/>
  <c r="I61" i="35"/>
  <c r="H61" i="35"/>
  <c r="G61" i="35"/>
  <c r="E60" i="35"/>
  <c r="M60" i="35" s="1"/>
  <c r="E59" i="35"/>
  <c r="M59" i="35" s="1"/>
  <c r="L56" i="35"/>
  <c r="K56" i="35"/>
  <c r="J56" i="35"/>
  <c r="I56" i="35"/>
  <c r="H56" i="35"/>
  <c r="G56" i="35"/>
  <c r="E55" i="35"/>
  <c r="M55" i="35" s="1"/>
  <c r="E54" i="35"/>
  <c r="M53" i="35"/>
  <c r="E53" i="35"/>
  <c r="M52" i="35"/>
  <c r="E52" i="35"/>
  <c r="M51" i="35"/>
  <c r="E51" i="35"/>
  <c r="M50" i="35"/>
  <c r="E50" i="35"/>
  <c r="M49" i="35"/>
  <c r="E49" i="35"/>
  <c r="E56" i="35" s="1"/>
  <c r="L46" i="35"/>
  <c r="K46" i="35"/>
  <c r="J46" i="35"/>
  <c r="J130" i="35" s="1"/>
  <c r="I46" i="35"/>
  <c r="H46" i="35"/>
  <c r="G46" i="35"/>
  <c r="M45" i="35"/>
  <c r="E45" i="35"/>
  <c r="M44" i="35"/>
  <c r="E44" i="35"/>
  <c r="E43" i="35"/>
  <c r="M43" i="35" s="1"/>
  <c r="M42" i="35"/>
  <c r="E42" i="35"/>
  <c r="E41" i="35"/>
  <c r="E40" i="35"/>
  <c r="M40" i="35" s="1"/>
  <c r="E39" i="35"/>
  <c r="M39" i="35" s="1"/>
  <c r="E38" i="35"/>
  <c r="F33" i="35"/>
  <c r="M32" i="35"/>
  <c r="L30" i="35"/>
  <c r="K30" i="35"/>
  <c r="J30" i="35"/>
  <c r="I30" i="35"/>
  <c r="H30" i="35"/>
  <c r="G30" i="35"/>
  <c r="L29" i="35"/>
  <c r="K29" i="35"/>
  <c r="J29" i="35"/>
  <c r="I29" i="35"/>
  <c r="H29" i="35"/>
  <c r="G29" i="35"/>
  <c r="L28" i="35"/>
  <c r="K28" i="35"/>
  <c r="J28" i="35"/>
  <c r="J31" i="35" s="1"/>
  <c r="I28" i="35"/>
  <c r="I31" i="35" s="1"/>
  <c r="H28" i="35"/>
  <c r="G28" i="35"/>
  <c r="E27" i="35"/>
  <c r="M27" i="35" s="1"/>
  <c r="E26" i="35"/>
  <c r="M26" i="35" s="1"/>
  <c r="E25" i="35"/>
  <c r="L21" i="35"/>
  <c r="K21" i="35"/>
  <c r="J21" i="35"/>
  <c r="I21" i="35"/>
  <c r="H21" i="35"/>
  <c r="G21" i="35"/>
  <c r="L20" i="35"/>
  <c r="K20" i="35"/>
  <c r="J20" i="35"/>
  <c r="I20" i="35"/>
  <c r="H20" i="35"/>
  <c r="G20" i="35"/>
  <c r="L19" i="35"/>
  <c r="L22" i="35" s="1"/>
  <c r="K19" i="35"/>
  <c r="K22" i="35" s="1"/>
  <c r="J19" i="35"/>
  <c r="J22" i="35" s="1"/>
  <c r="I19" i="35"/>
  <c r="H19" i="35"/>
  <c r="G19" i="35"/>
  <c r="E18" i="35"/>
  <c r="M18" i="35" s="1"/>
  <c r="E17" i="35"/>
  <c r="M17" i="35" s="1"/>
  <c r="E16" i="35"/>
  <c r="M16" i="35" s="1"/>
  <c r="K13" i="35"/>
  <c r="G13" i="35"/>
  <c r="M12" i="35"/>
  <c r="E12" i="35"/>
  <c r="E11" i="35"/>
  <c r="M11" i="35" s="1"/>
  <c r="M10" i="35"/>
  <c r="E10" i="35"/>
  <c r="L9" i="35"/>
  <c r="L13" i="35" s="1"/>
  <c r="K9" i="35"/>
  <c r="J9" i="35"/>
  <c r="J13" i="35" s="1"/>
  <c r="I9" i="35"/>
  <c r="I13" i="35" s="1"/>
  <c r="H9" i="35"/>
  <c r="H13" i="35" s="1"/>
  <c r="L7" i="35"/>
  <c r="K7" i="35"/>
  <c r="J7" i="35"/>
  <c r="I7" i="35"/>
  <c r="H7" i="35"/>
  <c r="G7" i="35"/>
  <c r="L125" i="34"/>
  <c r="K125" i="34"/>
  <c r="J125" i="34"/>
  <c r="I125" i="34"/>
  <c r="H125" i="34"/>
  <c r="G125" i="34"/>
  <c r="E124" i="34"/>
  <c r="M124" i="34" s="1"/>
  <c r="E123" i="34"/>
  <c r="E125" i="34" s="1"/>
  <c r="M125" i="34" s="1"/>
  <c r="L120" i="34"/>
  <c r="K120" i="34"/>
  <c r="J120" i="34"/>
  <c r="I120" i="34"/>
  <c r="H120" i="34"/>
  <c r="G120" i="34"/>
  <c r="E119" i="34"/>
  <c r="M119" i="34" s="1"/>
  <c r="E118" i="34"/>
  <c r="M118" i="34" s="1"/>
  <c r="E117" i="34"/>
  <c r="M117" i="34" s="1"/>
  <c r="E116" i="34"/>
  <c r="M116" i="34" s="1"/>
  <c r="E115" i="34"/>
  <c r="M115" i="34" s="1"/>
  <c r="E114" i="34"/>
  <c r="M114" i="34" s="1"/>
  <c r="E113" i="34"/>
  <c r="M113" i="34" s="1"/>
  <c r="E112" i="34"/>
  <c r="M112" i="34" s="1"/>
  <c r="E111" i="34"/>
  <c r="M111" i="34" s="1"/>
  <c r="E110" i="34"/>
  <c r="M110" i="34" s="1"/>
  <c r="E109" i="34"/>
  <c r="M109" i="34" s="1"/>
  <c r="E108" i="34"/>
  <c r="M108" i="34" s="1"/>
  <c r="E107" i="34"/>
  <c r="M107" i="34" s="1"/>
  <c r="E106" i="34"/>
  <c r="M106" i="34" s="1"/>
  <c r="E105" i="34"/>
  <c r="M105" i="34" s="1"/>
  <c r="E104" i="34"/>
  <c r="M104" i="34" s="1"/>
  <c r="E103" i="34"/>
  <c r="M103" i="34" s="1"/>
  <c r="E102" i="34"/>
  <c r="M102" i="34" s="1"/>
  <c r="E101" i="34"/>
  <c r="M101" i="34" s="1"/>
  <c r="E100" i="34"/>
  <c r="M100" i="34" s="1"/>
  <c r="E99" i="34"/>
  <c r="E120" i="34" s="1"/>
  <c r="M120" i="34" s="1"/>
  <c r="L95" i="34"/>
  <c r="K95" i="34"/>
  <c r="J95" i="34"/>
  <c r="I95" i="34"/>
  <c r="H95" i="34"/>
  <c r="G95" i="34"/>
  <c r="E94" i="34"/>
  <c r="M94" i="34" s="1"/>
  <c r="E93" i="34"/>
  <c r="M93" i="34" s="1"/>
  <c r="E92" i="34"/>
  <c r="M92" i="34" s="1"/>
  <c r="E91" i="34"/>
  <c r="M91" i="34" s="1"/>
  <c r="E90" i="34"/>
  <c r="M90" i="34" s="1"/>
  <c r="E89" i="34"/>
  <c r="M89" i="34" s="1"/>
  <c r="E88" i="34"/>
  <c r="L85" i="34"/>
  <c r="K85" i="34"/>
  <c r="J85" i="34"/>
  <c r="I85" i="34"/>
  <c r="H85" i="34"/>
  <c r="G85" i="34"/>
  <c r="E84" i="34"/>
  <c r="M84" i="34" s="1"/>
  <c r="E82" i="34"/>
  <c r="M82" i="34" s="1"/>
  <c r="L79" i="34"/>
  <c r="K79" i="34"/>
  <c r="J79" i="34"/>
  <c r="I79" i="34"/>
  <c r="H79" i="34"/>
  <c r="G79" i="34"/>
  <c r="E78" i="34"/>
  <c r="M78" i="34" s="1"/>
  <c r="E77" i="34"/>
  <c r="M77" i="34" s="1"/>
  <c r="E76" i="34"/>
  <c r="M76" i="34" s="1"/>
  <c r="E75" i="34"/>
  <c r="M75" i="34" s="1"/>
  <c r="L72" i="34"/>
  <c r="K72" i="34"/>
  <c r="J72" i="34"/>
  <c r="I72" i="34"/>
  <c r="H72" i="34"/>
  <c r="G72" i="34"/>
  <c r="E71" i="34"/>
  <c r="M71" i="34" s="1"/>
  <c r="E70" i="34"/>
  <c r="M70" i="34" s="1"/>
  <c r="L67" i="34"/>
  <c r="K67" i="34"/>
  <c r="J67" i="34"/>
  <c r="I67" i="34"/>
  <c r="H67" i="34"/>
  <c r="G67" i="34"/>
  <c r="E66" i="34"/>
  <c r="M66" i="34" s="1"/>
  <c r="E65" i="34"/>
  <c r="M65" i="34" s="1"/>
  <c r="E64" i="34"/>
  <c r="M64" i="34" s="1"/>
  <c r="L61" i="34"/>
  <c r="K61" i="34"/>
  <c r="J61" i="34"/>
  <c r="I61" i="34"/>
  <c r="H61" i="34"/>
  <c r="G61" i="34"/>
  <c r="E60" i="34"/>
  <c r="M60" i="34" s="1"/>
  <c r="E59" i="34"/>
  <c r="M59" i="34" s="1"/>
  <c r="L56" i="34"/>
  <c r="K56" i="34"/>
  <c r="J56" i="34"/>
  <c r="I56" i="34"/>
  <c r="H56" i="34"/>
  <c r="G56" i="34"/>
  <c r="E55" i="34"/>
  <c r="E54" i="34"/>
  <c r="E53" i="34"/>
  <c r="M53" i="34" s="1"/>
  <c r="E52" i="34"/>
  <c r="M52" i="34" s="1"/>
  <c r="E51" i="34"/>
  <c r="M51" i="34" s="1"/>
  <c r="E50" i="34"/>
  <c r="M50" i="34" s="1"/>
  <c r="E49" i="34"/>
  <c r="M49" i="34" s="1"/>
  <c r="L46" i="34"/>
  <c r="L130" i="34" s="1"/>
  <c r="K46" i="34"/>
  <c r="K130" i="34" s="1"/>
  <c r="J46" i="34"/>
  <c r="J130" i="34" s="1"/>
  <c r="I46" i="34"/>
  <c r="I130" i="34" s="1"/>
  <c r="H46" i="34"/>
  <c r="H130" i="34" s="1"/>
  <c r="G46" i="34"/>
  <c r="G130" i="34" s="1"/>
  <c r="E45" i="34"/>
  <c r="M45" i="34" s="1"/>
  <c r="E44" i="34"/>
  <c r="M44" i="34" s="1"/>
  <c r="E43" i="34"/>
  <c r="M43" i="34" s="1"/>
  <c r="E42" i="34"/>
  <c r="M42" i="34" s="1"/>
  <c r="E41" i="34"/>
  <c r="E40" i="34"/>
  <c r="M40" i="34" s="1"/>
  <c r="E39" i="34"/>
  <c r="M39" i="34" s="1"/>
  <c r="E38" i="34"/>
  <c r="F33" i="34"/>
  <c r="M32" i="34"/>
  <c r="L30" i="34"/>
  <c r="K30" i="34"/>
  <c r="J30" i="34"/>
  <c r="I30" i="34"/>
  <c r="H30" i="34"/>
  <c r="G30" i="34"/>
  <c r="L29" i="34"/>
  <c r="K29" i="34"/>
  <c r="J29" i="34"/>
  <c r="I29" i="34"/>
  <c r="H29" i="34"/>
  <c r="G29" i="34"/>
  <c r="L28" i="34"/>
  <c r="L31" i="34" s="1"/>
  <c r="K28" i="34"/>
  <c r="K31" i="34" s="1"/>
  <c r="J28" i="34"/>
  <c r="J31" i="34" s="1"/>
  <c r="I28" i="34"/>
  <c r="I31" i="34" s="1"/>
  <c r="H28" i="34"/>
  <c r="G28" i="34"/>
  <c r="E27" i="34"/>
  <c r="M27" i="34" s="1"/>
  <c r="E26" i="34"/>
  <c r="M26" i="34" s="1"/>
  <c r="E25" i="34"/>
  <c r="L21" i="34"/>
  <c r="K21" i="34"/>
  <c r="J21" i="34"/>
  <c r="I21" i="34"/>
  <c r="H21" i="34"/>
  <c r="G21" i="34"/>
  <c r="L20" i="34"/>
  <c r="K20" i="34"/>
  <c r="J20" i="34"/>
  <c r="I20" i="34"/>
  <c r="H20" i="34"/>
  <c r="G20" i="34"/>
  <c r="L19" i="34"/>
  <c r="L22" i="34" s="1"/>
  <c r="K19" i="34"/>
  <c r="K22" i="34" s="1"/>
  <c r="J19" i="34"/>
  <c r="J22" i="34" s="1"/>
  <c r="I19" i="34"/>
  <c r="H19" i="34"/>
  <c r="H22" i="34" s="1"/>
  <c r="G19" i="34"/>
  <c r="G22" i="34" s="1"/>
  <c r="E18" i="34"/>
  <c r="M18" i="34" s="1"/>
  <c r="E17" i="34"/>
  <c r="M17" i="34" s="1"/>
  <c r="M16" i="34"/>
  <c r="E16" i="34"/>
  <c r="I13" i="34"/>
  <c r="G13" i="34"/>
  <c r="E12" i="34"/>
  <c r="M12" i="34" s="1"/>
  <c r="E11" i="34"/>
  <c r="M11" i="34" s="1"/>
  <c r="E10" i="34"/>
  <c r="M10" i="34" s="1"/>
  <c r="L9" i="34"/>
  <c r="L13" i="34" s="1"/>
  <c r="K9" i="34"/>
  <c r="K13" i="34" s="1"/>
  <c r="J9" i="34"/>
  <c r="J13" i="34" s="1"/>
  <c r="I9" i="34"/>
  <c r="H9" i="34"/>
  <c r="H13" i="34" s="1"/>
  <c r="L7" i="34"/>
  <c r="K7" i="34"/>
  <c r="J7" i="34"/>
  <c r="I7" i="34"/>
  <c r="H7" i="34"/>
  <c r="G7" i="34"/>
  <c r="L125" i="33"/>
  <c r="K125" i="33"/>
  <c r="J125" i="33"/>
  <c r="I125" i="33"/>
  <c r="H125" i="33"/>
  <c r="G125" i="33"/>
  <c r="E124" i="33"/>
  <c r="M124" i="33" s="1"/>
  <c r="E123" i="33"/>
  <c r="L120" i="33"/>
  <c r="K120" i="33"/>
  <c r="J120" i="33"/>
  <c r="I120" i="33"/>
  <c r="H120" i="33"/>
  <c r="G120" i="33"/>
  <c r="E119" i="33"/>
  <c r="M119" i="33" s="1"/>
  <c r="E118" i="33"/>
  <c r="M118" i="33" s="1"/>
  <c r="E117" i="33"/>
  <c r="M117" i="33" s="1"/>
  <c r="E116" i="33"/>
  <c r="M116" i="33" s="1"/>
  <c r="E115" i="33"/>
  <c r="M115" i="33" s="1"/>
  <c r="E114" i="33"/>
  <c r="M114" i="33" s="1"/>
  <c r="E113" i="33"/>
  <c r="M113" i="33" s="1"/>
  <c r="E112" i="33"/>
  <c r="M112" i="33" s="1"/>
  <c r="E111" i="33"/>
  <c r="M111" i="33" s="1"/>
  <c r="E110" i="33"/>
  <c r="M110" i="33" s="1"/>
  <c r="E109" i="33"/>
  <c r="M109" i="33" s="1"/>
  <c r="E108" i="33"/>
  <c r="M108" i="33" s="1"/>
  <c r="E107" i="33"/>
  <c r="M107" i="33" s="1"/>
  <c r="E106" i="33"/>
  <c r="M106" i="33" s="1"/>
  <c r="E105" i="33"/>
  <c r="M105" i="33" s="1"/>
  <c r="E104" i="33"/>
  <c r="M104" i="33" s="1"/>
  <c r="E103" i="33"/>
  <c r="M103" i="33" s="1"/>
  <c r="E102" i="33"/>
  <c r="M102" i="33" s="1"/>
  <c r="E101" i="33"/>
  <c r="M101" i="33" s="1"/>
  <c r="E100" i="33"/>
  <c r="M100" i="33" s="1"/>
  <c r="E99" i="33"/>
  <c r="E120" i="33" s="1"/>
  <c r="M120" i="33" s="1"/>
  <c r="L95" i="33"/>
  <c r="K95" i="33"/>
  <c r="J95" i="33"/>
  <c r="I95" i="33"/>
  <c r="H95" i="33"/>
  <c r="G95" i="33"/>
  <c r="E94" i="33"/>
  <c r="M94" i="33" s="1"/>
  <c r="E93" i="33"/>
  <c r="M93" i="33" s="1"/>
  <c r="E92" i="33"/>
  <c r="M92" i="33" s="1"/>
  <c r="E91" i="33"/>
  <c r="M91" i="33" s="1"/>
  <c r="E90" i="33"/>
  <c r="M90" i="33" s="1"/>
  <c r="E89" i="33"/>
  <c r="M89" i="33" s="1"/>
  <c r="E88" i="33"/>
  <c r="L85" i="33"/>
  <c r="K85" i="33"/>
  <c r="J85" i="33"/>
  <c r="I85" i="33"/>
  <c r="H85" i="33"/>
  <c r="G85" i="33"/>
  <c r="E84" i="33"/>
  <c r="M84" i="33" s="1"/>
  <c r="E82" i="33"/>
  <c r="L79" i="33"/>
  <c r="K79" i="33"/>
  <c r="J79" i="33"/>
  <c r="I79" i="33"/>
  <c r="H79" i="33"/>
  <c r="G79" i="33"/>
  <c r="E78" i="33"/>
  <c r="M78" i="33" s="1"/>
  <c r="E77" i="33"/>
  <c r="M77" i="33" s="1"/>
  <c r="E76" i="33"/>
  <c r="M76" i="33" s="1"/>
  <c r="E75" i="33"/>
  <c r="M75" i="33" s="1"/>
  <c r="L72" i="33"/>
  <c r="K72" i="33"/>
  <c r="J72" i="33"/>
  <c r="I72" i="33"/>
  <c r="H72" i="33"/>
  <c r="G72" i="33"/>
  <c r="E71" i="33"/>
  <c r="M71" i="33" s="1"/>
  <c r="E70" i="33"/>
  <c r="L67" i="33"/>
  <c r="K67" i="33"/>
  <c r="J67" i="33"/>
  <c r="I67" i="33"/>
  <c r="H67" i="33"/>
  <c r="G67" i="33"/>
  <c r="E66" i="33"/>
  <c r="M66" i="33" s="1"/>
  <c r="E65" i="33"/>
  <c r="M65" i="33" s="1"/>
  <c r="E64" i="33"/>
  <c r="M64" i="33" s="1"/>
  <c r="L61" i="33"/>
  <c r="K61" i="33"/>
  <c r="J61" i="33"/>
  <c r="I61" i="33"/>
  <c r="H61" i="33"/>
  <c r="G61" i="33"/>
  <c r="E60" i="33"/>
  <c r="M60" i="33" s="1"/>
  <c r="E59" i="33"/>
  <c r="M59" i="33" s="1"/>
  <c r="L56" i="33"/>
  <c r="K56" i="33"/>
  <c r="J56" i="33"/>
  <c r="I56" i="33"/>
  <c r="H56" i="33"/>
  <c r="G56" i="33"/>
  <c r="E55" i="33"/>
  <c r="M55" i="33" s="1"/>
  <c r="E54" i="33"/>
  <c r="E53" i="33"/>
  <c r="M53" i="33" s="1"/>
  <c r="E52" i="33"/>
  <c r="M52" i="33" s="1"/>
  <c r="E51" i="33"/>
  <c r="M51" i="33" s="1"/>
  <c r="E50" i="33"/>
  <c r="M50" i="33" s="1"/>
  <c r="E49" i="33"/>
  <c r="L46" i="33"/>
  <c r="L130" i="33" s="1"/>
  <c r="K46" i="33"/>
  <c r="J46" i="33"/>
  <c r="J130" i="33" s="1"/>
  <c r="I46" i="33"/>
  <c r="I130" i="33" s="1"/>
  <c r="H46" i="33"/>
  <c r="H130" i="33" s="1"/>
  <c r="G46" i="33"/>
  <c r="E45" i="33"/>
  <c r="M45" i="33" s="1"/>
  <c r="E44" i="33"/>
  <c r="M44" i="33" s="1"/>
  <c r="E43" i="33"/>
  <c r="M43" i="33" s="1"/>
  <c r="E42" i="33"/>
  <c r="M42" i="33" s="1"/>
  <c r="E41" i="33"/>
  <c r="E40" i="33"/>
  <c r="M40" i="33" s="1"/>
  <c r="E39" i="33"/>
  <c r="M39" i="33" s="1"/>
  <c r="E38" i="33"/>
  <c r="F33" i="33"/>
  <c r="M32" i="33"/>
  <c r="L30" i="33"/>
  <c r="K30" i="33"/>
  <c r="J30" i="33"/>
  <c r="I30" i="33"/>
  <c r="H30" i="33"/>
  <c r="G30" i="33"/>
  <c r="L29" i="33"/>
  <c r="K29" i="33"/>
  <c r="J29" i="33"/>
  <c r="I29" i="33"/>
  <c r="H29" i="33"/>
  <c r="G29" i="33"/>
  <c r="L28" i="33"/>
  <c r="L31" i="33" s="1"/>
  <c r="K28" i="33"/>
  <c r="J28" i="33"/>
  <c r="I28" i="33"/>
  <c r="I31" i="33" s="1"/>
  <c r="H28" i="33"/>
  <c r="H31" i="33" s="1"/>
  <c r="G28" i="33"/>
  <c r="E27" i="33"/>
  <c r="M27" i="33" s="1"/>
  <c r="E26" i="33"/>
  <c r="M26" i="33" s="1"/>
  <c r="E25" i="33"/>
  <c r="J22" i="33"/>
  <c r="L22" i="33"/>
  <c r="K22" i="33"/>
  <c r="I22" i="33"/>
  <c r="E18" i="33"/>
  <c r="M18" i="33" s="1"/>
  <c r="E17" i="33"/>
  <c r="M17" i="33" s="1"/>
  <c r="M16" i="33"/>
  <c r="G13" i="33"/>
  <c r="E12" i="33"/>
  <c r="M12" i="33" s="1"/>
  <c r="E11" i="33"/>
  <c r="M11" i="33" s="1"/>
  <c r="E10" i="33"/>
  <c r="M10" i="33" s="1"/>
  <c r="L9" i="33"/>
  <c r="L13" i="33" s="1"/>
  <c r="K9" i="33"/>
  <c r="K13" i="33" s="1"/>
  <c r="J9" i="33"/>
  <c r="J13" i="33" s="1"/>
  <c r="I9" i="33"/>
  <c r="I13" i="33" s="1"/>
  <c r="H9" i="33"/>
  <c r="H13" i="33" s="1"/>
  <c r="L7" i="33"/>
  <c r="K7" i="33"/>
  <c r="J7" i="33"/>
  <c r="I7" i="33"/>
  <c r="H7" i="33"/>
  <c r="G7" i="33"/>
  <c r="G118" i="32" l="1"/>
  <c r="H118" i="32"/>
  <c r="N118" i="32"/>
  <c r="L118" i="32"/>
  <c r="J118" i="32"/>
  <c r="K118" i="32"/>
  <c r="I118" i="32"/>
  <c r="M118" i="32"/>
  <c r="E66" i="32"/>
  <c r="E69" i="32"/>
  <c r="E49" i="32"/>
  <c r="E50" i="32"/>
  <c r="N112" i="32"/>
  <c r="M112" i="32"/>
  <c r="H112" i="32"/>
  <c r="J112" i="32"/>
  <c r="L112" i="32"/>
  <c r="K112" i="32"/>
  <c r="I112" i="32"/>
  <c r="E115" i="32"/>
  <c r="G112" i="32"/>
  <c r="I62" i="32"/>
  <c r="H77" i="32"/>
  <c r="I78" i="44"/>
  <c r="J113" i="44"/>
  <c r="J121" i="44" s="1"/>
  <c r="I26" i="44"/>
  <c r="I29" i="44" s="1"/>
  <c r="I28" i="44"/>
  <c r="J65" i="44"/>
  <c r="J73" i="44" s="1"/>
  <c r="H125" i="44"/>
  <c r="H126" i="44" s="1"/>
  <c r="H123" i="44"/>
  <c r="AC5" i="47"/>
  <c r="J17" i="44"/>
  <c r="J25" i="44" s="1"/>
  <c r="H147" i="44"/>
  <c r="H149" i="44"/>
  <c r="H150" i="44" s="1"/>
  <c r="AF5" i="47"/>
  <c r="AG5" i="47" s="1"/>
  <c r="I146" i="44"/>
  <c r="I149" i="44" s="1"/>
  <c r="I148" i="44"/>
  <c r="I75" i="44"/>
  <c r="I122" i="44"/>
  <c r="I125" i="44" s="1"/>
  <c r="I124" i="44"/>
  <c r="J137" i="44"/>
  <c r="J145" i="44" s="1"/>
  <c r="H101" i="44"/>
  <c r="H102" i="44" s="1"/>
  <c r="H99" i="44"/>
  <c r="I100" i="44"/>
  <c r="I98" i="44"/>
  <c r="I101" i="44" s="1"/>
  <c r="I102" i="44" s="1"/>
  <c r="J89" i="44"/>
  <c r="J97" i="44" s="1"/>
  <c r="H53" i="44"/>
  <c r="H54" i="44" s="1"/>
  <c r="H51" i="44"/>
  <c r="I52" i="44"/>
  <c r="I50" i="44"/>
  <c r="I53" i="44" s="1"/>
  <c r="J41" i="44"/>
  <c r="J49" i="44" s="1"/>
  <c r="H52" i="32"/>
  <c r="K33" i="37"/>
  <c r="K128" i="37" s="1"/>
  <c r="E30" i="37"/>
  <c r="M61" i="37"/>
  <c r="E72" i="37"/>
  <c r="M72" i="37" s="1"/>
  <c r="E95" i="37"/>
  <c r="E120" i="37"/>
  <c r="M120" i="37" s="1"/>
  <c r="H31" i="37"/>
  <c r="L31" i="37"/>
  <c r="L33" i="37" s="1"/>
  <c r="L128" i="37" s="1"/>
  <c r="I130" i="37"/>
  <c r="E56" i="37"/>
  <c r="M56" i="37" s="1"/>
  <c r="E125" i="37"/>
  <c r="M125" i="37" s="1"/>
  <c r="K130" i="37"/>
  <c r="K132" i="37" s="1"/>
  <c r="K134" i="37" s="1"/>
  <c r="L22" i="37"/>
  <c r="E29" i="37"/>
  <c r="M29" i="37" s="1"/>
  <c r="J130" i="37"/>
  <c r="M64" i="37"/>
  <c r="M123" i="37"/>
  <c r="J33" i="34"/>
  <c r="J128" i="34" s="1"/>
  <c r="E29" i="34"/>
  <c r="M29" i="34" s="1"/>
  <c r="E56" i="34"/>
  <c r="M56" i="34" s="1"/>
  <c r="M99" i="34"/>
  <c r="M123" i="34"/>
  <c r="G31" i="34"/>
  <c r="K33" i="34"/>
  <c r="K128" i="34" s="1"/>
  <c r="E21" i="34"/>
  <c r="L33" i="34"/>
  <c r="L128" i="34" s="1"/>
  <c r="J132" i="34"/>
  <c r="J134" i="34" s="1"/>
  <c r="E95" i="34"/>
  <c r="I22" i="35"/>
  <c r="E20" i="35"/>
  <c r="M20" i="35" s="1"/>
  <c r="G31" i="35"/>
  <c r="K31" i="35"/>
  <c r="K33" i="35" s="1"/>
  <c r="K128" i="35" s="1"/>
  <c r="E30" i="35"/>
  <c r="E72" i="35"/>
  <c r="M72" i="35" s="1"/>
  <c r="E95" i="35"/>
  <c r="E120" i="35"/>
  <c r="M120" i="35" s="1"/>
  <c r="J33" i="35"/>
  <c r="J128" i="35" s="1"/>
  <c r="L31" i="35"/>
  <c r="H130" i="35"/>
  <c r="L130" i="35"/>
  <c r="E67" i="35"/>
  <c r="M67" i="35" s="1"/>
  <c r="E125" i="35"/>
  <c r="M125" i="35" s="1"/>
  <c r="K130" i="35"/>
  <c r="I130" i="35"/>
  <c r="M56" i="35"/>
  <c r="M123" i="35"/>
  <c r="E30" i="33"/>
  <c r="E29" i="33"/>
  <c r="M29" i="33" s="1"/>
  <c r="E95" i="33"/>
  <c r="J31" i="33"/>
  <c r="K62" i="32"/>
  <c r="J77" i="32"/>
  <c r="J52" i="32"/>
  <c r="K52" i="32"/>
  <c r="N52" i="32"/>
  <c r="H71" i="32"/>
  <c r="L52" i="32"/>
  <c r="I52" i="32"/>
  <c r="J71" i="32"/>
  <c r="K57" i="32"/>
  <c r="J57" i="32"/>
  <c r="L77" i="32"/>
  <c r="J62" i="32"/>
  <c r="L62" i="32"/>
  <c r="L71" i="32"/>
  <c r="E13" i="33"/>
  <c r="E56" i="33"/>
  <c r="M56" i="33" s="1"/>
  <c r="M49" i="33"/>
  <c r="M70" i="33"/>
  <c r="E72" i="33"/>
  <c r="M72" i="33" s="1"/>
  <c r="M82" i="33"/>
  <c r="E85" i="33"/>
  <c r="M85" i="33" s="1"/>
  <c r="K130" i="33"/>
  <c r="E125" i="33"/>
  <c r="M125" i="33" s="1"/>
  <c r="M123" i="33"/>
  <c r="G52" i="32"/>
  <c r="G62" i="32"/>
  <c r="G57" i="32"/>
  <c r="G77" i="32"/>
  <c r="K77" i="32"/>
  <c r="I77" i="32"/>
  <c r="K87" i="32"/>
  <c r="H87" i="32"/>
  <c r="K45" i="32"/>
  <c r="G35" i="32"/>
  <c r="H35" i="32"/>
  <c r="G71" i="32"/>
  <c r="I87" i="32"/>
  <c r="L57" i="32"/>
  <c r="H57" i="32"/>
  <c r="I45" i="32"/>
  <c r="L87" i="32"/>
  <c r="H62" i="32"/>
  <c r="E40" i="32"/>
  <c r="J45" i="32"/>
  <c r="J87" i="32"/>
  <c r="L45" i="32"/>
  <c r="E82" i="32"/>
  <c r="J35" i="32"/>
  <c r="I71" i="32"/>
  <c r="H45" i="32"/>
  <c r="I35" i="32"/>
  <c r="I57" i="32"/>
  <c r="K71" i="32"/>
  <c r="E83" i="32"/>
  <c r="E101" i="32"/>
  <c r="M62" i="32"/>
  <c r="G45" i="32"/>
  <c r="K35" i="32"/>
  <c r="E80" i="32"/>
  <c r="G87" i="32"/>
  <c r="N45" i="32"/>
  <c r="E85" i="32"/>
  <c r="E41" i="32"/>
  <c r="E86" i="32"/>
  <c r="M45" i="32"/>
  <c r="N87" i="32"/>
  <c r="M57" i="32"/>
  <c r="N57" i="32"/>
  <c r="E111" i="32"/>
  <c r="E103" i="32"/>
  <c r="E94" i="32"/>
  <c r="M52" i="32"/>
  <c r="E81" i="32"/>
  <c r="E74" i="32"/>
  <c r="E93" i="32"/>
  <c r="E70" i="32"/>
  <c r="E65" i="32"/>
  <c r="M87" i="32"/>
  <c r="E34" i="32"/>
  <c r="E106" i="32"/>
  <c r="E39" i="32"/>
  <c r="E68" i="32"/>
  <c r="E60" i="32"/>
  <c r="E38" i="32"/>
  <c r="E100" i="32"/>
  <c r="E67" i="32"/>
  <c r="E105" i="32"/>
  <c r="E108" i="32"/>
  <c r="E55" i="32"/>
  <c r="E91" i="32"/>
  <c r="E48" i="32"/>
  <c r="E117" i="32"/>
  <c r="E95" i="32"/>
  <c r="E44" i="32"/>
  <c r="N35" i="32"/>
  <c r="N77" i="32"/>
  <c r="E90" i="32"/>
  <c r="L35" i="32"/>
  <c r="E27" i="32"/>
  <c r="E30" i="32"/>
  <c r="E97" i="32"/>
  <c r="E96" i="32"/>
  <c r="N71" i="32"/>
  <c r="M77" i="32"/>
  <c r="N62" i="32"/>
  <c r="E51" i="32"/>
  <c r="E61" i="32"/>
  <c r="E84" i="32"/>
  <c r="E28" i="32"/>
  <c r="E109" i="32"/>
  <c r="E32" i="32"/>
  <c r="E31" i="32"/>
  <c r="M35" i="32"/>
  <c r="E104" i="32"/>
  <c r="E116" i="32"/>
  <c r="E98" i="32"/>
  <c r="E107" i="32"/>
  <c r="E102" i="32"/>
  <c r="E110" i="32"/>
  <c r="E33" i="32"/>
  <c r="E92" i="32"/>
  <c r="E29" i="32"/>
  <c r="E99" i="32"/>
  <c r="E56" i="32"/>
  <c r="E43" i="32"/>
  <c r="E42" i="32"/>
  <c r="E75" i="32"/>
  <c r="M71" i="32"/>
  <c r="E76" i="32"/>
  <c r="G7" i="44"/>
  <c r="H30" i="44"/>
  <c r="H27" i="44"/>
  <c r="K31" i="33"/>
  <c r="J33" i="33"/>
  <c r="J128" i="33" s="1"/>
  <c r="J132" i="33" s="1"/>
  <c r="J134" i="33" s="1"/>
  <c r="K33" i="33"/>
  <c r="K128" i="33" s="1"/>
  <c r="K132" i="33" s="1"/>
  <c r="K134" i="33" s="1"/>
  <c r="G130" i="37"/>
  <c r="G132" i="37" s="1"/>
  <c r="G134" i="37" s="1"/>
  <c r="E46" i="37"/>
  <c r="M46" i="37" s="1"/>
  <c r="G33" i="37"/>
  <c r="G128" i="37" s="1"/>
  <c r="E21" i="37"/>
  <c r="I22" i="37"/>
  <c r="I33" i="37" s="1"/>
  <c r="I128" i="37" s="1"/>
  <c r="E20" i="37"/>
  <c r="M20" i="37" s="1"/>
  <c r="G33" i="34"/>
  <c r="G128" i="34" s="1"/>
  <c r="H31" i="34"/>
  <c r="H33" i="34" s="1"/>
  <c r="H128" i="34" s="1"/>
  <c r="E30" i="34"/>
  <c r="I22" i="34"/>
  <c r="I33" i="34" s="1"/>
  <c r="I128" i="34" s="1"/>
  <c r="E20" i="34"/>
  <c r="M20" i="34" s="1"/>
  <c r="H31" i="36"/>
  <c r="E29" i="36"/>
  <c r="M29" i="36" s="1"/>
  <c r="G22" i="36"/>
  <c r="G33" i="36" s="1"/>
  <c r="E21" i="36"/>
  <c r="H22" i="36"/>
  <c r="H33" i="36" s="1"/>
  <c r="H128" i="36" s="1"/>
  <c r="I33" i="36"/>
  <c r="I128" i="36" s="1"/>
  <c r="G130" i="35"/>
  <c r="H31" i="35"/>
  <c r="E29" i="35"/>
  <c r="M29" i="35" s="1"/>
  <c r="G22" i="35"/>
  <c r="G33" i="35" s="1"/>
  <c r="E21" i="35"/>
  <c r="H22" i="35"/>
  <c r="G31" i="33"/>
  <c r="G130" i="33"/>
  <c r="G22" i="33"/>
  <c r="H22" i="33"/>
  <c r="H33" i="33" s="1"/>
  <c r="H128" i="33" s="1"/>
  <c r="E13" i="37"/>
  <c r="J132" i="37"/>
  <c r="J134" i="37" s="1"/>
  <c r="H33" i="37"/>
  <c r="H128" i="37" s="1"/>
  <c r="M25" i="37"/>
  <c r="M39" i="37"/>
  <c r="M75" i="37"/>
  <c r="M82" i="37"/>
  <c r="M88" i="37"/>
  <c r="E19" i="37"/>
  <c r="E28" i="37"/>
  <c r="M28" i="37" s="1"/>
  <c r="M49" i="37"/>
  <c r="M99" i="37"/>
  <c r="M13" i="36"/>
  <c r="K132" i="36"/>
  <c r="L33" i="36"/>
  <c r="L128" i="36" s="1"/>
  <c r="K134" i="36"/>
  <c r="L132" i="36"/>
  <c r="L134" i="36" s="1"/>
  <c r="J132" i="36"/>
  <c r="J134" i="36"/>
  <c r="I132" i="36"/>
  <c r="I134" i="36" s="1"/>
  <c r="E67" i="36"/>
  <c r="M67" i="36" s="1"/>
  <c r="E79" i="36"/>
  <c r="M79" i="36" s="1"/>
  <c r="E85" i="36"/>
  <c r="M85" i="36" s="1"/>
  <c r="E19" i="36"/>
  <c r="M25" i="36"/>
  <c r="E46" i="36"/>
  <c r="M46" i="36" s="1"/>
  <c r="M55" i="36"/>
  <c r="M88" i="36"/>
  <c r="E28" i="36"/>
  <c r="M28" i="36" s="1"/>
  <c r="E61" i="36"/>
  <c r="M61" i="36" s="1"/>
  <c r="E13" i="35"/>
  <c r="J132" i="35"/>
  <c r="J134" i="35" s="1"/>
  <c r="L33" i="35"/>
  <c r="L128" i="35" s="1"/>
  <c r="I33" i="35"/>
  <c r="I128" i="35" s="1"/>
  <c r="E19" i="35"/>
  <c r="M25" i="35"/>
  <c r="E46" i="35"/>
  <c r="M46" i="35" s="1"/>
  <c r="M65" i="35"/>
  <c r="M75" i="35"/>
  <c r="M82" i="35"/>
  <c r="M88" i="35"/>
  <c r="E28" i="35"/>
  <c r="M28" i="35" s="1"/>
  <c r="E61" i="35"/>
  <c r="M61" i="35" s="1"/>
  <c r="M99" i="35"/>
  <c r="E13" i="34"/>
  <c r="K132" i="34"/>
  <c r="K134" i="34" s="1"/>
  <c r="L134" i="34"/>
  <c r="L132" i="34"/>
  <c r="E67" i="34"/>
  <c r="M67" i="34" s="1"/>
  <c r="E72" i="34"/>
  <c r="M72" i="34" s="1"/>
  <c r="E79" i="34"/>
  <c r="M79" i="34" s="1"/>
  <c r="E85" i="34"/>
  <c r="M85" i="34" s="1"/>
  <c r="E19" i="34"/>
  <c r="M25" i="34"/>
  <c r="E46" i="34"/>
  <c r="M46" i="34" s="1"/>
  <c r="M55" i="34"/>
  <c r="M88" i="34"/>
  <c r="E28" i="34"/>
  <c r="M28" i="34" s="1"/>
  <c r="E61" i="34"/>
  <c r="M61" i="34" s="1"/>
  <c r="L33" i="33"/>
  <c r="L128" i="33" s="1"/>
  <c r="I33" i="33"/>
  <c r="I128" i="33" s="1"/>
  <c r="I132" i="33" s="1"/>
  <c r="I134" i="33" s="1"/>
  <c r="M13" i="33"/>
  <c r="E67" i="33"/>
  <c r="M67" i="33" s="1"/>
  <c r="E79" i="33"/>
  <c r="M79" i="33" s="1"/>
  <c r="M25" i="33"/>
  <c r="E46" i="33"/>
  <c r="M46" i="33" s="1"/>
  <c r="M88" i="33"/>
  <c r="E28" i="33"/>
  <c r="M28" i="33" s="1"/>
  <c r="E61" i="33"/>
  <c r="M61" i="33" s="1"/>
  <c r="M99" i="33"/>
  <c r="E112" i="32" l="1"/>
  <c r="E118" i="32"/>
  <c r="AH5" i="47"/>
  <c r="I123" i="44"/>
  <c r="I150" i="44"/>
  <c r="K17" i="44"/>
  <c r="K25" i="44" s="1"/>
  <c r="J76" i="44"/>
  <c r="J74" i="44"/>
  <c r="J77" i="44" s="1"/>
  <c r="J146" i="44"/>
  <c r="J149" i="44" s="1"/>
  <c r="J148" i="44"/>
  <c r="I126" i="44"/>
  <c r="I147" i="44"/>
  <c r="AJ5" i="47"/>
  <c r="K65" i="44"/>
  <c r="K73" i="44" s="1"/>
  <c r="J124" i="44"/>
  <c r="J122" i="44"/>
  <c r="J125" i="44" s="1"/>
  <c r="K137" i="44"/>
  <c r="K145" i="44" s="1"/>
  <c r="J26" i="44"/>
  <c r="J29" i="44" s="1"/>
  <c r="J28" i="44"/>
  <c r="K113" i="44"/>
  <c r="K121" i="44" s="1"/>
  <c r="J100" i="44"/>
  <c r="J98" i="44"/>
  <c r="J101" i="44" s="1"/>
  <c r="K89" i="44"/>
  <c r="K97" i="44" s="1"/>
  <c r="I99" i="44"/>
  <c r="J52" i="44"/>
  <c r="J50" i="44"/>
  <c r="J53" i="44" s="1"/>
  <c r="K41" i="44"/>
  <c r="K49" i="44" s="1"/>
  <c r="I51" i="44"/>
  <c r="I54" i="44"/>
  <c r="G132" i="34"/>
  <c r="G134" i="34" s="1"/>
  <c r="L132" i="35"/>
  <c r="L134" i="35" s="1"/>
  <c r="K132" i="35"/>
  <c r="K134" i="35" s="1"/>
  <c r="E52" i="32"/>
  <c r="E62" i="32"/>
  <c r="H126" i="32"/>
  <c r="L126" i="32"/>
  <c r="J126" i="32"/>
  <c r="I126" i="32"/>
  <c r="G126" i="32"/>
  <c r="K126" i="32"/>
  <c r="M126" i="32"/>
  <c r="E71" i="32"/>
  <c r="E77" i="32"/>
  <c r="N126" i="32"/>
  <c r="E87" i="32"/>
  <c r="E57" i="32"/>
  <c r="E45" i="32"/>
  <c r="E35" i="32"/>
  <c r="H7" i="44"/>
  <c r="I30" i="44"/>
  <c r="I27" i="44"/>
  <c r="G4" i="42" a="1"/>
  <c r="G4" i="42" s="1"/>
  <c r="F7" i="42" a="1"/>
  <c r="F7" i="42" s="1"/>
  <c r="K8" i="42" a="1"/>
  <c r="K8" i="42" s="1"/>
  <c r="F6" i="42" a="1"/>
  <c r="F6" i="42" s="1"/>
  <c r="H7" i="42" a="1"/>
  <c r="H7" i="42" s="1"/>
  <c r="H6" i="42" a="1"/>
  <c r="H6" i="42" s="1"/>
  <c r="F8" i="42" a="1"/>
  <c r="F8" i="42" s="1"/>
  <c r="I13" i="42" a="1"/>
  <c r="I13" i="42" s="1"/>
  <c r="K3" i="42" a="1"/>
  <c r="K3" i="42" s="1"/>
  <c r="G13" i="42" a="1"/>
  <c r="G13" i="42" s="1"/>
  <c r="E10" i="42" a="1"/>
  <c r="E10" i="42" s="1"/>
  <c r="J3" i="42" a="1"/>
  <c r="J3" i="42" s="1"/>
  <c r="K5" i="42" a="1"/>
  <c r="K5" i="42" s="1"/>
  <c r="J4" i="42" a="1"/>
  <c r="J4" i="42" s="1"/>
  <c r="F13" i="42" a="1"/>
  <c r="F13" i="42" s="1"/>
  <c r="J14" i="42" a="1"/>
  <c r="J14" i="42" s="1"/>
  <c r="I14" i="42" a="1"/>
  <c r="I14" i="42" s="1"/>
  <c r="H5" i="42" a="1"/>
  <c r="H5" i="42" s="1"/>
  <c r="H8" i="42" a="1"/>
  <c r="H8" i="42" s="1"/>
  <c r="G7" i="42" a="1"/>
  <c r="G7" i="42" s="1"/>
  <c r="K15" i="42" a="1"/>
  <c r="K15" i="42" s="1"/>
  <c r="F15" i="42" a="1"/>
  <c r="F15" i="42" s="1"/>
  <c r="G14" i="42" a="1"/>
  <c r="G14" i="42" s="1"/>
  <c r="I10" i="42" a="1"/>
  <c r="I10" i="42" s="1"/>
  <c r="F5" i="42" a="1"/>
  <c r="F5" i="42" s="1"/>
  <c r="J8" i="42" a="1"/>
  <c r="J8" i="42" s="1"/>
  <c r="I4" i="42" a="1"/>
  <c r="I4" i="42" s="1"/>
  <c r="H11" i="42" a="1"/>
  <c r="H11" i="42" s="1"/>
  <c r="E12" i="42" a="1"/>
  <c r="E12" i="42" s="1"/>
  <c r="F11" i="42" a="1"/>
  <c r="F11" i="42" s="1"/>
  <c r="H4" i="42" a="1"/>
  <c r="H4" i="42" s="1"/>
  <c r="G6" i="42" a="1"/>
  <c r="G6" i="42" s="1"/>
  <c r="H3" i="42" a="1"/>
  <c r="H3" i="42" s="1"/>
  <c r="I3" i="42" a="1"/>
  <c r="I3" i="42" s="1"/>
  <c r="K4" i="42" a="1"/>
  <c r="K4" i="42" s="1"/>
  <c r="I12" i="42" a="1"/>
  <c r="I12" i="42" s="1"/>
  <c r="J12" i="42" a="1"/>
  <c r="J12" i="42" s="1"/>
  <c r="K13" i="42" a="1"/>
  <c r="K13" i="42" s="1"/>
  <c r="G10" i="42" a="1"/>
  <c r="G10" i="42" s="1"/>
  <c r="K14" i="42" a="1"/>
  <c r="K14" i="42" s="1"/>
  <c r="J6" i="42" a="1"/>
  <c r="J6" i="42" s="1"/>
  <c r="E3" i="42" a="1"/>
  <c r="E3" i="42" s="1"/>
  <c r="H10" i="42" a="1"/>
  <c r="H10" i="42" s="1"/>
  <c r="G15" i="42" a="1"/>
  <c r="G15" i="42" s="1"/>
  <c r="G8" i="42" a="1"/>
  <c r="G8" i="42" s="1"/>
  <c r="I5" i="42" a="1"/>
  <c r="I5" i="42" s="1"/>
  <c r="G5" i="42" a="1"/>
  <c r="G5" i="42" s="1"/>
  <c r="J11" i="42" a="1"/>
  <c r="J11" i="42" s="1"/>
  <c r="F3" i="42" a="1"/>
  <c r="F3" i="42" s="1"/>
  <c r="J10" i="42" a="1"/>
  <c r="J10" i="42" s="1"/>
  <c r="K12" i="42" a="1"/>
  <c r="K12" i="42" s="1"/>
  <c r="H12" i="42" a="1"/>
  <c r="H12" i="42" s="1"/>
  <c r="F12" i="42" a="1"/>
  <c r="F12" i="42" s="1"/>
  <c r="J5" i="42" a="1"/>
  <c r="J5" i="42" s="1"/>
  <c r="E6" i="42" a="1"/>
  <c r="E6" i="42" s="1"/>
  <c r="J13" i="42" a="1"/>
  <c r="J13" i="42" s="1"/>
  <c r="E4" i="42" a="1"/>
  <c r="E4" i="42" s="1"/>
  <c r="F10" i="42" a="1"/>
  <c r="F10" i="42" s="1"/>
  <c r="E5" i="42" a="1"/>
  <c r="E5" i="42" s="1"/>
  <c r="H13" i="42" a="1"/>
  <c r="H13" i="42" s="1"/>
  <c r="G12" i="42" a="1"/>
  <c r="G12" i="42" s="1"/>
  <c r="K6" i="42" a="1"/>
  <c r="K6" i="42" s="1"/>
  <c r="J7" i="42" a="1"/>
  <c r="J7" i="42" s="1"/>
  <c r="H14" i="42" a="1"/>
  <c r="H14" i="42" s="1"/>
  <c r="K7" i="42" a="1"/>
  <c r="K7" i="42" s="1"/>
  <c r="E14" i="42" a="1"/>
  <c r="E14" i="42" s="1"/>
  <c r="I7" i="42" a="1"/>
  <c r="I7" i="42" s="1"/>
  <c r="I6" i="42" a="1"/>
  <c r="I6" i="42" s="1"/>
  <c r="E13" i="42" a="1"/>
  <c r="E13" i="42" s="1"/>
  <c r="G11" i="42" a="1"/>
  <c r="G11" i="42" s="1"/>
  <c r="E8" i="42" a="1"/>
  <c r="E8" i="42" s="1"/>
  <c r="I11" i="42" a="1"/>
  <c r="I11" i="42" s="1"/>
  <c r="E15" i="42" a="1"/>
  <c r="E15" i="42" s="1"/>
  <c r="I8" i="42" a="1"/>
  <c r="I8" i="42" s="1"/>
  <c r="F4" i="42" a="1"/>
  <c r="F4" i="42" s="1"/>
  <c r="E11" i="42" a="1"/>
  <c r="E11" i="42" s="1"/>
  <c r="K10" i="42" a="1"/>
  <c r="K10" i="42" s="1"/>
  <c r="I15" i="42" a="1"/>
  <c r="I15" i="42" s="1"/>
  <c r="E7" i="42" a="1"/>
  <c r="E7" i="42" s="1"/>
  <c r="K11" i="42" a="1"/>
  <c r="K11" i="42" s="1"/>
  <c r="F14" i="42" a="1"/>
  <c r="F14" i="42" s="1"/>
  <c r="G3" i="42" a="1"/>
  <c r="G3" i="42" s="1"/>
  <c r="J15" i="42" a="1"/>
  <c r="J15" i="42" s="1"/>
  <c r="H15" i="42" a="1"/>
  <c r="H15" i="42" s="1"/>
  <c r="L132" i="33"/>
  <c r="L134" i="33" s="1"/>
  <c r="E130" i="37"/>
  <c r="E31" i="34"/>
  <c r="H132" i="34"/>
  <c r="H134" i="34" s="1"/>
  <c r="G128" i="36"/>
  <c r="G132" i="36" s="1"/>
  <c r="G134" i="36" s="1"/>
  <c r="H33" i="35"/>
  <c r="H128" i="35" s="1"/>
  <c r="H132" i="35" s="1"/>
  <c r="H134" i="35" s="1"/>
  <c r="G128" i="35"/>
  <c r="G132" i="35" s="1"/>
  <c r="G134" i="35" s="1"/>
  <c r="G33" i="33"/>
  <c r="M19" i="37"/>
  <c r="E22" i="37"/>
  <c r="M22" i="37" s="1"/>
  <c r="M13" i="37"/>
  <c r="L132" i="37"/>
  <c r="L134" i="37" s="1"/>
  <c r="I132" i="37"/>
  <c r="I134" i="37" s="1"/>
  <c r="E31" i="37"/>
  <c r="H132" i="37"/>
  <c r="H134" i="37" s="1"/>
  <c r="E31" i="36"/>
  <c r="E130" i="36"/>
  <c r="E22" i="36"/>
  <c r="M22" i="36" s="1"/>
  <c r="M19" i="36"/>
  <c r="H132" i="36"/>
  <c r="H134" i="36" s="1"/>
  <c r="E130" i="35"/>
  <c r="E31" i="35"/>
  <c r="M13" i="35"/>
  <c r="E22" i="35"/>
  <c r="M22" i="35" s="1"/>
  <c r="M19" i="35"/>
  <c r="I132" i="35"/>
  <c r="I134" i="35" s="1"/>
  <c r="M31" i="34"/>
  <c r="M13" i="34"/>
  <c r="E130" i="34"/>
  <c r="M19" i="34"/>
  <c r="E22" i="34"/>
  <c r="M22" i="34" s="1"/>
  <c r="I132" i="34"/>
  <c r="I134" i="34" s="1"/>
  <c r="E22" i="33"/>
  <c r="M22" i="33" s="1"/>
  <c r="H132" i="33"/>
  <c r="E130" i="33"/>
  <c r="E31" i="33"/>
  <c r="E126" i="32" l="1"/>
  <c r="J78" i="44"/>
  <c r="J147" i="44"/>
  <c r="J102" i="44"/>
  <c r="L137" i="44"/>
  <c r="L145" i="44" s="1"/>
  <c r="K76" i="44"/>
  <c r="K74" i="44"/>
  <c r="K77" i="44" s="1"/>
  <c r="AK5" i="47"/>
  <c r="AL5" i="47" s="1"/>
  <c r="J75" i="44"/>
  <c r="J54" i="44"/>
  <c r="K124" i="44"/>
  <c r="K122" i="44"/>
  <c r="K125" i="44" s="1"/>
  <c r="J123" i="44"/>
  <c r="L65" i="44"/>
  <c r="L73" i="44" s="1"/>
  <c r="AP5" i="47"/>
  <c r="AQ5" i="47" s="1"/>
  <c r="K26" i="44"/>
  <c r="K29" i="44" s="1"/>
  <c r="K28" i="44"/>
  <c r="J99" i="44"/>
  <c r="L113" i="44"/>
  <c r="L121" i="44" s="1"/>
  <c r="K146" i="44"/>
  <c r="K149" i="44" s="1"/>
  <c r="K148" i="44"/>
  <c r="J126" i="44"/>
  <c r="J150" i="44"/>
  <c r="L17" i="44"/>
  <c r="L25" i="44" s="1"/>
  <c r="L89" i="44"/>
  <c r="L97" i="44" s="1"/>
  <c r="K100" i="44"/>
  <c r="K98" i="44"/>
  <c r="K101" i="44" s="1"/>
  <c r="L41" i="44"/>
  <c r="L49" i="44" s="1"/>
  <c r="J51" i="44"/>
  <c r="K52" i="44"/>
  <c r="K50" i="44"/>
  <c r="K53" i="44" s="1"/>
  <c r="G128" i="33"/>
  <c r="G132" i="33" s="1"/>
  <c r="H134" i="33"/>
  <c r="I7" i="44"/>
  <c r="J30" i="44"/>
  <c r="J27" i="44"/>
  <c r="L8" i="42"/>
  <c r="L6" i="42"/>
  <c r="L7" i="42"/>
  <c r="L15" i="42"/>
  <c r="L14" i="42"/>
  <c r="L13" i="42"/>
  <c r="L12" i="42"/>
  <c r="L5" i="42"/>
  <c r="L3" i="42"/>
  <c r="L4" i="42"/>
  <c r="L10" i="42"/>
  <c r="L11" i="42"/>
  <c r="O8" i="37"/>
  <c r="E33" i="37"/>
  <c r="M31" i="37"/>
  <c r="O8" i="36"/>
  <c r="E33" i="36"/>
  <c r="M31" i="36"/>
  <c r="O8" i="35"/>
  <c r="M31" i="35"/>
  <c r="E33" i="35"/>
  <c r="O8" i="34"/>
  <c r="E33" i="34"/>
  <c r="E33" i="33"/>
  <c r="M31" i="33"/>
  <c r="H12" i="32" l="1" a="1"/>
  <c r="H12" i="32" s="1"/>
  <c r="AR5" i="47"/>
  <c r="K78" i="44"/>
  <c r="K123" i="44"/>
  <c r="K102" i="44"/>
  <c r="K147" i="44"/>
  <c r="K54" i="44"/>
  <c r="L26" i="44"/>
  <c r="L29" i="44" s="1"/>
  <c r="L28" i="44"/>
  <c r="K150" i="44"/>
  <c r="L124" i="44"/>
  <c r="L122" i="44"/>
  <c r="L125" i="44" s="1"/>
  <c r="L123" i="44"/>
  <c r="L74" i="44"/>
  <c r="L77" i="44" s="1"/>
  <c r="L76" i="44"/>
  <c r="K126" i="44"/>
  <c r="AM5" i="47"/>
  <c r="J10" i="32" s="1" a="1"/>
  <c r="J10" i="32" s="1"/>
  <c r="L146" i="44"/>
  <c r="L149" i="44" s="1"/>
  <c r="L148" i="44"/>
  <c r="K75" i="44"/>
  <c r="L100" i="44"/>
  <c r="L98" i="44"/>
  <c r="L101" i="44" s="1"/>
  <c r="L99" i="44"/>
  <c r="X5" i="46"/>
  <c r="K99" i="44"/>
  <c r="M8" i="32" a="1"/>
  <c r="M8" i="32" s="1"/>
  <c r="L8" i="32" a="1"/>
  <c r="L8" i="32" s="1"/>
  <c r="I8" i="32" a="1"/>
  <c r="I8" i="32" s="1"/>
  <c r="J8" i="32" a="1"/>
  <c r="J8" i="32" s="1"/>
  <c r="M12" i="32" a="1"/>
  <c r="M12" i="32" s="1"/>
  <c r="J11" i="32" a="1"/>
  <c r="J11" i="32" s="1"/>
  <c r="M11" i="32" a="1"/>
  <c r="M11" i="32" s="1"/>
  <c r="N12" i="32" a="1"/>
  <c r="N12" i="32" s="1"/>
  <c r="N11" i="32" a="1"/>
  <c r="N11" i="32" s="1"/>
  <c r="K12" i="32" a="1"/>
  <c r="K12" i="32" s="1"/>
  <c r="L11" i="32" a="1"/>
  <c r="L11" i="32" s="1"/>
  <c r="G8" i="32" a="1"/>
  <c r="G8" i="32" s="1"/>
  <c r="K9" i="32" a="1"/>
  <c r="K9" i="32" s="1"/>
  <c r="I11" i="32" a="1"/>
  <c r="I11" i="32" s="1"/>
  <c r="K8" i="32" a="1"/>
  <c r="K8" i="32" s="1"/>
  <c r="N9" i="32" a="1"/>
  <c r="N9" i="32" s="1"/>
  <c r="I12" i="32" a="1"/>
  <c r="I12" i="32" s="1"/>
  <c r="M9" i="32" a="1"/>
  <c r="M9" i="32" s="1"/>
  <c r="N8" i="32" a="1"/>
  <c r="N8" i="32" s="1"/>
  <c r="H9" i="32" a="1"/>
  <c r="H9" i="32" s="1"/>
  <c r="L9" i="32" a="1"/>
  <c r="L9" i="32" s="1"/>
  <c r="L12" i="32" a="1"/>
  <c r="L12" i="32" s="1"/>
  <c r="G11" i="32" a="1"/>
  <c r="G11" i="32" s="1"/>
  <c r="H11" i="32" a="1"/>
  <c r="H11" i="32" s="1"/>
  <c r="K11" i="32" a="1"/>
  <c r="K11" i="32" s="1"/>
  <c r="I9" i="32" a="1"/>
  <c r="I9" i="32" s="1"/>
  <c r="L52" i="44"/>
  <c r="L50" i="44"/>
  <c r="L53" i="44" s="1"/>
  <c r="G12" i="32" a="1"/>
  <c r="G12" i="32" s="1"/>
  <c r="K51" i="44"/>
  <c r="J9" i="32" a="1"/>
  <c r="J9" i="32" s="1"/>
  <c r="G9" i="32" a="1"/>
  <c r="G9" i="32" s="1"/>
  <c r="J12" i="32" a="1"/>
  <c r="J12" i="32" s="1"/>
  <c r="H8" i="32" a="1"/>
  <c r="H8" i="32" s="1"/>
  <c r="G134" i="33"/>
  <c r="J7" i="44"/>
  <c r="K30" i="44"/>
  <c r="K27" i="44"/>
  <c r="E128" i="37"/>
  <c r="M128" i="37" s="1"/>
  <c r="M33" i="37"/>
  <c r="E128" i="36"/>
  <c r="M128" i="36" s="1"/>
  <c r="M33" i="36"/>
  <c r="E128" i="35"/>
  <c r="M33" i="35"/>
  <c r="E128" i="34"/>
  <c r="M128" i="34" s="1"/>
  <c r="M33" i="34"/>
  <c r="E128" i="33"/>
  <c r="M128" i="33" s="1"/>
  <c r="M33" i="33"/>
  <c r="L10" i="32" l="1" a="1"/>
  <c r="L10" i="32" s="1"/>
  <c r="G10" i="32" a="1"/>
  <c r="G10" i="32" s="1"/>
  <c r="M10" i="32" a="1"/>
  <c r="M10" i="32" s="1"/>
  <c r="N10" i="32" a="1"/>
  <c r="N10" i="32" s="1"/>
  <c r="H10" i="32" a="1"/>
  <c r="H10" i="32" s="1"/>
  <c r="I10" i="32" a="1"/>
  <c r="I10" i="32" s="1"/>
  <c r="K10" i="32" a="1"/>
  <c r="K10" i="32" s="1"/>
  <c r="G19" i="32" a="1"/>
  <c r="G19" i="32" s="1"/>
  <c r="L27" i="44"/>
  <c r="K19" i="32" a="1"/>
  <c r="K19" i="32" s="1"/>
  <c r="L30" i="44"/>
  <c r="L126" i="44"/>
  <c r="L51" i="44"/>
  <c r="L54" i="44"/>
  <c r="L102" i="44"/>
  <c r="L150" i="44"/>
  <c r="L78" i="44"/>
  <c r="L147" i="44"/>
  <c r="N19" i="32" a="1"/>
  <c r="N19" i="32" s="1"/>
  <c r="L75" i="44"/>
  <c r="K13" i="32" a="1"/>
  <c r="K13" i="32" s="1"/>
  <c r="N22" i="32" a="1"/>
  <c r="N22" i="32" s="1"/>
  <c r="I13" i="32" a="1"/>
  <c r="I13" i="32" s="1"/>
  <c r="G22" i="32" a="1"/>
  <c r="G22" i="32" s="1"/>
  <c r="H13" i="32" a="1"/>
  <c r="H13" i="32" s="1"/>
  <c r="L19" i="32" a="1"/>
  <c r="L19" i="32" s="1"/>
  <c r="L22" i="32" a="1"/>
  <c r="L22" i="32" s="1"/>
  <c r="H22" i="32" a="1"/>
  <c r="H22" i="32" s="1"/>
  <c r="K22" i="32" a="1"/>
  <c r="K22" i="32" s="1"/>
  <c r="M13" i="32" a="1"/>
  <c r="M13" i="32" s="1"/>
  <c r="M22" i="32" a="1"/>
  <c r="M22" i="32" s="1"/>
  <c r="G13" i="32" a="1"/>
  <c r="G13" i="32" s="1"/>
  <c r="J19" i="32" a="1"/>
  <c r="J19" i="32" s="1"/>
  <c r="J13" i="32" a="1"/>
  <c r="J13" i="32" s="1"/>
  <c r="H19" i="32" a="1"/>
  <c r="H19" i="32" s="1"/>
  <c r="M19" i="32" a="1"/>
  <c r="M19" i="32" s="1"/>
  <c r="J22" i="32" a="1"/>
  <c r="J22" i="32" s="1"/>
  <c r="I22" i="32" a="1"/>
  <c r="I22" i="32" s="1"/>
  <c r="L13" i="32" a="1"/>
  <c r="L13" i="32" s="1"/>
  <c r="I19" i="32" a="1"/>
  <c r="I19" i="32" s="1"/>
  <c r="N13" i="32" a="1"/>
  <c r="N13" i="32" s="1"/>
  <c r="E9" i="32"/>
  <c r="E12" i="32"/>
  <c r="G17" i="32" a="1"/>
  <c r="G17" i="32" s="1"/>
  <c r="K21" i="32" a="1"/>
  <c r="K21" i="32" s="1"/>
  <c r="I17" i="32" a="1"/>
  <c r="I17" i="32" s="1"/>
  <c r="M21" i="32" a="1"/>
  <c r="M21" i="32" s="1"/>
  <c r="L21" i="32" a="1"/>
  <c r="L21" i="32" s="1"/>
  <c r="L20" i="32" a="1"/>
  <c r="L20" i="32" s="1"/>
  <c r="G20" i="32" a="1"/>
  <c r="G20" i="32" s="1"/>
  <c r="J21" i="32" a="1"/>
  <c r="J21" i="32" s="1"/>
  <c r="N18" i="32" a="1"/>
  <c r="N18" i="32" s="1"/>
  <c r="K20" i="32" a="1"/>
  <c r="K20" i="32" s="1"/>
  <c r="I21" i="32" a="1"/>
  <c r="I21" i="32" s="1"/>
  <c r="J18" i="32" a="1"/>
  <c r="J18" i="32" s="1"/>
  <c r="M20" i="32" a="1"/>
  <c r="M20" i="32" s="1"/>
  <c r="H20" i="32" a="1"/>
  <c r="H20" i="32" s="1"/>
  <c r="K17" i="32" a="1"/>
  <c r="K17" i="32" s="1"/>
  <c r="G18" i="32" a="1"/>
  <c r="G18" i="32" s="1"/>
  <c r="J20" i="32" a="1"/>
  <c r="J20" i="32" s="1"/>
  <c r="I18" i="32" a="1"/>
  <c r="I18" i="32" s="1"/>
  <c r="N20" i="32" a="1"/>
  <c r="N20" i="32" s="1"/>
  <c r="I20" i="32" a="1"/>
  <c r="I20" i="32" s="1"/>
  <c r="N21" i="32" a="1"/>
  <c r="N21" i="32" s="1"/>
  <c r="J17" i="32" a="1"/>
  <c r="J17" i="32" s="1"/>
  <c r="K18" i="32" a="1"/>
  <c r="K18" i="32" s="1"/>
  <c r="L18" i="32" a="1"/>
  <c r="L18" i="32" s="1"/>
  <c r="M18" i="32" a="1"/>
  <c r="M18" i="32" s="1"/>
  <c r="N17" i="32" a="1"/>
  <c r="N17" i="32" s="1"/>
  <c r="L17" i="32" a="1"/>
  <c r="L17" i="32" s="1"/>
  <c r="H18" i="32" a="1"/>
  <c r="H18" i="32" s="1"/>
  <c r="H17" i="32" a="1"/>
  <c r="H17" i="32" s="1"/>
  <c r="G21" i="32" a="1"/>
  <c r="G21" i="32" s="1"/>
  <c r="H21" i="32" a="1"/>
  <c r="H21" i="32" s="1"/>
  <c r="M17" i="32" a="1"/>
  <c r="M17" i="32" s="1"/>
  <c r="E8" i="32"/>
  <c r="E11" i="32"/>
  <c r="K7" i="44"/>
  <c r="E132" i="34"/>
  <c r="O7" i="34" s="1"/>
  <c r="E132" i="37"/>
  <c r="E132" i="36"/>
  <c r="M128" i="35"/>
  <c r="E132" i="35"/>
  <c r="E132" i="33"/>
  <c r="E10" i="32" l="1"/>
  <c r="E19" i="32"/>
  <c r="H14" i="32"/>
  <c r="N14" i="32"/>
  <c r="I14" i="32"/>
  <c r="G14" i="32"/>
  <c r="L7" i="44"/>
  <c r="M14" i="32"/>
  <c r="K14" i="32"/>
  <c r="L14" i="32"/>
  <c r="J14" i="32"/>
  <c r="E13" i="32"/>
  <c r="E22" i="32"/>
  <c r="L23" i="32"/>
  <c r="N23" i="32"/>
  <c r="J23" i="32"/>
  <c r="M23" i="32"/>
  <c r="H23" i="32"/>
  <c r="I23" i="32"/>
  <c r="K23" i="32"/>
  <c r="E21" i="32"/>
  <c r="G23" i="32"/>
  <c r="E17" i="32"/>
  <c r="E20" i="32"/>
  <c r="E18" i="32"/>
  <c r="E134" i="34"/>
  <c r="O7" i="37"/>
  <c r="E134" i="37"/>
  <c r="O7" i="36"/>
  <c r="E134" i="36"/>
  <c r="O7" i="35"/>
  <c r="E134" i="35"/>
  <c r="E134" i="33"/>
  <c r="H128" i="32" l="1"/>
  <c r="N128" i="32"/>
  <c r="I128" i="32"/>
  <c r="G128" i="32"/>
  <c r="M128" i="32"/>
  <c r="K128" i="32"/>
  <c r="J128" i="32"/>
  <c r="E14" i="32"/>
  <c r="L128" i="32"/>
  <c r="E23" i="32"/>
  <c r="G130" i="32" l="1"/>
  <c r="G122" i="32" s="1"/>
  <c r="I130" i="32"/>
  <c r="I122" i="32" s="1"/>
  <c r="N130" i="32"/>
  <c r="N122" i="32" s="1"/>
  <c r="J130" i="32"/>
  <c r="J122" i="32" s="1"/>
  <c r="K130" i="32"/>
  <c r="K122" i="32" s="1"/>
  <c r="L130" i="32"/>
  <c r="L122" i="32" s="1"/>
  <c r="M130" i="32"/>
  <c r="M122" i="32" s="1"/>
  <c r="H130" i="32"/>
  <c r="H122" i="32" s="1"/>
  <c r="E128" i="32"/>
  <c r="H27" i="17" l="1"/>
  <c r="H124" i="32"/>
  <c r="C27" i="17"/>
  <c r="J124" i="32"/>
  <c r="E27" i="17"/>
  <c r="K124" i="32"/>
  <c r="F27" i="17"/>
  <c r="I124" i="32"/>
  <c r="D27" i="17"/>
  <c r="N124" i="32"/>
  <c r="I27" i="17"/>
  <c r="L124" i="32"/>
  <c r="G27" i="17"/>
  <c r="G124" i="32"/>
  <c r="B27" i="17"/>
  <c r="G132" i="32"/>
  <c r="H5" i="32" s="1"/>
  <c r="E130" i="32"/>
  <c r="M124" i="32" l="1"/>
  <c r="E122" i="32"/>
  <c r="I16" i="17" s="1"/>
  <c r="K27" i="17"/>
  <c r="H132" i="32"/>
  <c r="I5" i="32" l="1"/>
  <c r="I132" i="32" s="1"/>
  <c r="E124" i="32"/>
  <c r="J5" i="32" l="1"/>
  <c r="J132" i="32" s="1"/>
  <c r="K5" i="32" l="1"/>
  <c r="K132" i="32" s="1"/>
  <c r="L5" i="32" l="1"/>
  <c r="L132" i="32" s="1"/>
  <c r="M5" i="32" l="1"/>
  <c r="M132" i="32" s="1"/>
  <c r="N5" i="32" l="1"/>
  <c r="N132" i="32" s="1"/>
  <c r="E13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Aidan Wilson</author>
  </authors>
  <commentList>
    <comment ref="A1" authorId="0" shapeId="0" xr:uid="{8DA80E14-47F8-DF49-9FAC-5FE2CC8E37A8}">
      <text>
        <r>
          <rPr>
            <b/>
            <sz val="10"/>
            <color rgb="FF000000"/>
            <rFont val="Tahoma"/>
            <family val="2"/>
          </rPr>
          <t>Aidan Wilson:</t>
        </r>
        <r>
          <rPr>
            <sz val="10"/>
            <color rgb="FF000000"/>
            <rFont val="Tahoma"/>
            <family val="2"/>
          </rPr>
          <t xml:space="preserve">
</t>
        </r>
        <r>
          <rPr>
            <sz val="10"/>
            <color rgb="FF000000"/>
            <rFont val="Tahoma"/>
            <family val="2"/>
          </rPr>
          <t>Build new non-salary costs calculator, using these categories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tc={CC634B95-3E5C-4256-9B3D-0F6B834A1CEA}</author>
    <author>tc={3DB01AC8-84DE-4185-91C5-0896C4A928DA}</author>
    <author>Aidan Wilson</author>
  </authors>
  <commentList>
    <comment ref="C4" authorId="0" shapeId="0" xr:uid="{CC634B95-3E5C-4256-9B3D-0F6B834A1CEA}">
      <text>
        <t xml:space="preserve">[Threaded comment]
Your version of Excel allows you to read this threaded comment; however, any edits to it will get removed if the file is opened in a newer version of Excel. Learn more: https://go.microsoft.com/fwlink/?linkid=870924
Comment:
    invoicing details need to be captured on this page to reflect potentially a different source of fund for partner Contributions. 
</t>
      </text>
    </comment>
    <comment ref="E4" authorId="1" shapeId="0" xr:uid="{3DB01AC8-84DE-4185-91C5-0896C4A928DA}">
      <text>
        <t xml:space="preserve">[Threaded comment]
Your version of Excel allows you to read this threaded comment; however, any edits to it will get removed if the file is opened in a newer version of Excel. Learn more: https://go.microsoft.com/fwlink/?linkid=870924
Comment:
    partner contributions don't get charged a levy, do they? to clarify. It affects the calculation of levy in the summary sheet. </t>
      </text>
    </comment>
    <comment ref="G128" authorId="2" shapeId="0" xr:uid="{F14D7318-D5F3-B84A-8FB2-0308058C3F76}">
      <text>
        <r>
          <rPr>
            <b/>
            <sz val="10"/>
            <color rgb="FF000000"/>
            <rFont val="Tahoma"/>
            <family val="2"/>
          </rPr>
          <t>Aidan Wilson:</t>
        </r>
        <r>
          <rPr>
            <sz val="10"/>
            <color rgb="FF000000"/>
            <rFont val="Tahoma"/>
            <family val="2"/>
          </rPr>
          <t xml:space="preserve">
</t>
        </r>
        <r>
          <rPr>
            <sz val="10"/>
            <color rgb="FF000000"/>
            <rFont val="Tahoma"/>
            <family val="2"/>
          </rPr>
          <t xml:space="preserve">Change this to be 10% of the total, not added to the total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<sst xmlns="http://schemas.openxmlformats.org/spreadsheetml/2006/main" count="1799" uniqueCount="635">
  <si>
    <t>Forecasted annual increase:</t>
  </si>
  <si>
    <t xml:space="preserve">Salary Rate </t>
  </si>
  <si>
    <t>HEW 1 Increment 1</t>
  </si>
  <si>
    <t>HEW 1 Increment 2</t>
  </si>
  <si>
    <t>HEW 1 Increment 3</t>
  </si>
  <si>
    <t>HEW 2 Increment 1</t>
  </si>
  <si>
    <t>HEW 2 Increment 2</t>
  </si>
  <si>
    <t>HEW 2 Increment 3</t>
  </si>
  <si>
    <t>HEW 3 Increment 1</t>
  </si>
  <si>
    <t>HEW 3 Increment 2</t>
  </si>
  <si>
    <t>HEW 3 Increment 3</t>
  </si>
  <si>
    <t>HEW 3 Increment 4</t>
  </si>
  <si>
    <t>HEW 4 Increment 1</t>
  </si>
  <si>
    <t>HEW 4 Increment 2</t>
  </si>
  <si>
    <t>HEW 4 Increment 3</t>
  </si>
  <si>
    <t>HEW 4 Increment 4</t>
  </si>
  <si>
    <t>HEW 5 Increment 1</t>
  </si>
  <si>
    <t>HEW 5 Increment 2</t>
  </si>
  <si>
    <t>HEW 5 Increment 3</t>
  </si>
  <si>
    <t>HEW 5 Increment 4</t>
  </si>
  <si>
    <t>HEW 6 Increment 1</t>
  </si>
  <si>
    <t>HEW 6 Increment 2</t>
  </si>
  <si>
    <t>HEW 6 Increment 3</t>
  </si>
  <si>
    <t>HEW 6 Increment 4</t>
  </si>
  <si>
    <t>HEW 7 Increment 1</t>
  </si>
  <si>
    <t>HEW 7 Increment 2</t>
  </si>
  <si>
    <t>HEW 7 Increment 3</t>
  </si>
  <si>
    <t>HEW 7 Increment 4</t>
  </si>
  <si>
    <t>HEW 8 Increment 1</t>
  </si>
  <si>
    <t>HEW 8 Increment 2</t>
  </si>
  <si>
    <t>HEW 8 Increment 3</t>
  </si>
  <si>
    <t>HEW 8 Increment 4</t>
  </si>
  <si>
    <t>HEW 9 Increment 1</t>
  </si>
  <si>
    <t>HEW 9 Increment 2</t>
  </si>
  <si>
    <t>HEW 9 Increment 3</t>
  </si>
  <si>
    <t>HEW 10 Minimum</t>
  </si>
  <si>
    <t>HEW10 Base 1</t>
  </si>
  <si>
    <t>HEW10 Base 2</t>
  </si>
  <si>
    <t>HEW10 Base 3</t>
  </si>
  <si>
    <t>HEW10 Base 4</t>
  </si>
  <si>
    <t>HEW10 Base 5</t>
  </si>
  <si>
    <t>HEW10 Base 6</t>
  </si>
  <si>
    <t>Academic Level A, Increment 1</t>
  </si>
  <si>
    <t>Academic Level A, Increment 2</t>
  </si>
  <si>
    <t>Academic Level A, Increment 3</t>
  </si>
  <si>
    <t>Academic Level A, Increment 4</t>
  </si>
  <si>
    <t>Academic Level A, Increment 5</t>
  </si>
  <si>
    <t>Academic Level A, Increment 6</t>
  </si>
  <si>
    <t>Academic Level A, Increment 7</t>
  </si>
  <si>
    <t>Academic Level A, Increment 8</t>
  </si>
  <si>
    <t>Academic Level B, Increment 1</t>
  </si>
  <si>
    <t>Academic Level B, Increment 2</t>
  </si>
  <si>
    <t>Academic Level B, Increment 3</t>
  </si>
  <si>
    <t>Academic Level B, Increment 4</t>
  </si>
  <si>
    <t>Academic Level B, Increment 5</t>
  </si>
  <si>
    <t>Academic Level B, Increment 6</t>
  </si>
  <si>
    <t>Academic Level C, Increment 1</t>
  </si>
  <si>
    <t>Academic Level C, Increment 2</t>
  </si>
  <si>
    <t>Academic Level C, Increment 3</t>
  </si>
  <si>
    <t>Academic Level C, Increment 4</t>
  </si>
  <si>
    <t>Academic Level D, Increment 1</t>
  </si>
  <si>
    <t>Academic Level D, Increment 2</t>
  </si>
  <si>
    <t>Academic Level D, Increment 3</t>
  </si>
  <si>
    <t>Academic Level D, Increment 4</t>
  </si>
  <si>
    <t>Academic Level E, Increment 1</t>
  </si>
  <si>
    <t>Casual oncost rate</t>
  </si>
  <si>
    <t>Salary Code</t>
  </si>
  <si>
    <t>Title</t>
  </si>
  <si>
    <t>20101 Academic Salaries Continuing</t>
  </si>
  <si>
    <t>20102 Academic Salaries Contract SGL</t>
  </si>
  <si>
    <t>20201 Professional Salaries Continuing</t>
  </si>
  <si>
    <t>20202 Professional Salaries Contract SGL</t>
  </si>
  <si>
    <t>20103 Academic Salaries Casual/Sessional</t>
  </si>
  <si>
    <t>20203 Professional Salaries Casual</t>
  </si>
  <si>
    <t>Category</t>
  </si>
  <si>
    <t>OnCost Code</t>
  </si>
  <si>
    <t>Oncost percentage</t>
  </si>
  <si>
    <t>Academic Continuing</t>
  </si>
  <si>
    <t>Academic Contract</t>
  </si>
  <si>
    <t>Academic Casual</t>
  </si>
  <si>
    <t>Professional Continuing</t>
  </si>
  <si>
    <t>Professional Contract</t>
  </si>
  <si>
    <t>Professional Casual</t>
  </si>
  <si>
    <t>Budgets</t>
  </si>
  <si>
    <t>When preparing a budget for research (either for a grant or contract research) it is important to include both the direct and indirect costs (overheads) of the proposed research project.</t>
  </si>
  <si>
    <t>Direct costs</t>
  </si>
  <si>
    <t>Direct costs are those costs that are directly related to the research work being undertaken. These costs usually include salaries (including Chief Investigator salaries where allowable), salary on-costs, consumables, travel, and purchase of equipment and/or maintenance.</t>
  </si>
  <si>
    <t>Indirect costs</t>
  </si>
  <si>
    <t>Indirect costs, while not required in order to directly fund the research project, are real costs incurred by the University, through the delivery of infrastructure and services in support of research. These could include, but are not limited to:</t>
  </si>
  <si>
    <t>Establishment of facilities</t>
  </si>
  <si>
    <t>Maintenance of laboratory space and the associated utilities (water, electricity, gas etc.)</t>
  </si>
  <si>
    <t>Financial and administrative support</t>
  </si>
  <si>
    <t>Access to library facilities (including journals).</t>
  </si>
  <si>
    <t>Where these indirect costs or overheads are not able to be recovered through the funding provided by the granting body, the program of research is then being subsidised by the University.</t>
  </si>
  <si>
    <t>Other considerations</t>
  </si>
  <si>
    <t>Research budgets should be prepared following careful consideration of both the University policy and the funding body/sponsor's requirements. Budgets for research projects should be calculated at the grant application stage, or for contract research, during the early discussions with the funding body.</t>
  </si>
  <si>
    <t>If budgets are not calculated correctly prior to submission of grant applications or contract negotiations, and the indirect costs have not been included appropriately, the University will need to consider the viability of the research project. In some circumstances, the University may not be willing to subsidise the research project and funds may need to be relinquished.</t>
  </si>
  <si>
    <t>Common Components of a Budget</t>
  </si>
  <si>
    <t>Personnel</t>
  </si>
  <si>
    <t>Salaries, and salary on-costs. This includes you, other CIs, research associates/assistants, other administrative/technical staff and PhD students.</t>
  </si>
  <si>
    <t>http://www.acu.edu.au/staff/human_resources/enterprise_agreement_and_consultation/enterprise_agreement__and__conditions</t>
  </si>
  <si>
    <t>http://www.acu.edu.au/staff/human_resources/recruitment_and_selection/staff_salaries</t>
  </si>
  <si>
    <t>Consumables</t>
  </si>
  <si>
    <t>Supplies and materials needed to complete the project: Items usually consumed over a year or within the life of a project. Generally not basic office supplies.</t>
  </si>
  <si>
    <t>Equipment</t>
  </si>
  <si>
    <t>Specifically for the Project: lab, video and computer equipment.</t>
  </si>
  <si>
    <t>Travel</t>
  </si>
  <si>
    <t>Field trips/professional meetings: field work, collaborative/professional meetings, governance meetings. Includes mileage, rental car, airfare, hotel and perdiems, conference registration, in-country travel, airport transfers</t>
  </si>
  <si>
    <t>Subcontracts</t>
  </si>
  <si>
    <t>Collaborating with another institution/agency.</t>
  </si>
  <si>
    <t>Participant Support</t>
  </si>
  <si>
    <t>Program Attendees (if allowable): the cost of attendee(s) support for duration of the conference/workshop/program. Includes: travel costs, meals &amp; lodging, attendee stipend.</t>
  </si>
  <si>
    <t>Indirect Costs</t>
  </si>
  <si>
    <t>The indirect costs to ACU to undertake the research: insurance, legal, buildings/infrastructure, central administrative support, etc.</t>
  </si>
  <si>
    <t>Other</t>
  </si>
  <si>
    <t>Cost share (if required): sponsor requires that the institution provide resources to show support for the proposed project (could be a cash contribution or in-kind).</t>
  </si>
  <si>
    <t>Budget Narrative</t>
  </si>
  <si>
    <t>Budget justification to support the proposed budget.</t>
  </si>
  <si>
    <t>RESEARCH INCOME CATEGORY</t>
  </si>
  <si>
    <r>
      <t xml:space="preserve">Salary Scale             </t>
    </r>
    <r>
      <rPr>
        <b/>
        <sz val="10"/>
        <color rgb="FFFF0000"/>
        <rFont val="Arial"/>
        <family val="2"/>
      </rPr>
      <t>(Mandatory)</t>
    </r>
  </si>
  <si>
    <r>
      <t xml:space="preserve">Account Code                   </t>
    </r>
    <r>
      <rPr>
        <b/>
        <sz val="10"/>
        <color rgb="FFFF0000"/>
        <rFont val="Arial"/>
        <family val="2"/>
      </rPr>
      <t>(Mandatory)</t>
    </r>
  </si>
  <si>
    <r>
      <t xml:space="preserve">Employment Type (On-costs)                       </t>
    </r>
    <r>
      <rPr>
        <b/>
        <sz val="10"/>
        <color rgb="FFFF0000"/>
        <rFont val="Arial"/>
        <family val="2"/>
      </rPr>
      <t>(Mandatory)</t>
    </r>
  </si>
  <si>
    <r>
      <t xml:space="preserve">Casual Loading?
</t>
    </r>
    <r>
      <rPr>
        <b/>
        <sz val="10"/>
        <color rgb="FFFF0000"/>
        <rFont val="Arial"/>
        <family val="2"/>
      </rPr>
      <t>(25%)</t>
    </r>
  </si>
  <si>
    <t>Academic Salaries</t>
  </si>
  <si>
    <t>Percentage</t>
  </si>
  <si>
    <t>Column1</t>
  </si>
  <si>
    <t>account code</t>
  </si>
  <si>
    <t>Column2</t>
  </si>
  <si>
    <t>Column3</t>
  </si>
  <si>
    <t>Column4</t>
  </si>
  <si>
    <t>Column5</t>
  </si>
  <si>
    <t>Academic Salaries Continuing</t>
  </si>
  <si>
    <t>Cat 1.1 NHMRC Competitive grants</t>
  </si>
  <si>
    <t>Academic OnCosts Continuing 27.5%</t>
  </si>
  <si>
    <t>No</t>
  </si>
  <si>
    <t>Academic Salaries Contract SGL</t>
  </si>
  <si>
    <t>Cat 1.2 ARC Competitive grants</t>
  </si>
  <si>
    <t>Academic OnCosts Contract - 27.5%</t>
  </si>
  <si>
    <t>Yes</t>
  </si>
  <si>
    <t>Academic Salaries Casual/Sessional</t>
  </si>
  <si>
    <t>Cat 1.3 MRFF Competitive grants</t>
  </si>
  <si>
    <t>Academic OnCosts Casual - 16.3%</t>
  </si>
  <si>
    <t>Academic OnCosts Continuing</t>
  </si>
  <si>
    <t>Cat 1.4 Rural R&amp;D Competitive grants</t>
  </si>
  <si>
    <t>Professional Salaries Continuing 27.5%</t>
  </si>
  <si>
    <t>Academic OnCosts Contract</t>
  </si>
  <si>
    <t>Cat 1.5 Other Commonwealth Competitive grants</t>
  </si>
  <si>
    <t>Professional Salaries Contract SGL 20 %</t>
  </si>
  <si>
    <t>Academic OnCosts Casual</t>
  </si>
  <si>
    <t>Cat 1.6 State/Territory Government Competitive grants</t>
  </si>
  <si>
    <t>Professional Salaries Casual 16.3%</t>
  </si>
  <si>
    <t>Professional Salaries Continuing</t>
  </si>
  <si>
    <t>Cat 1.7 Other Australian Competitive grants</t>
  </si>
  <si>
    <t>No code</t>
  </si>
  <si>
    <t>Casual OnCosts 30%</t>
  </si>
  <si>
    <t>Professional Salaries Contract SGL</t>
  </si>
  <si>
    <t>Cat 2.1 Commonwealth Public Sector (own purpose)</t>
  </si>
  <si>
    <t>Professional Salaries Casual</t>
  </si>
  <si>
    <t xml:space="preserve">Cat 2.2 Commonwealth Public Sector (other) </t>
  </si>
  <si>
    <t>Professional OnCosts Continuing</t>
  </si>
  <si>
    <t>Cat 2.3 State/Territory/Local Public Sector (own purpose)</t>
  </si>
  <si>
    <t>Professional OnCosts Contract</t>
  </si>
  <si>
    <t>Cat 2.4 State/Territory/Local Public Sector (other)</t>
  </si>
  <si>
    <t>Professional OnCosts Casual</t>
  </si>
  <si>
    <t xml:space="preserve">Cat 3.1 Australian Industry for-profit </t>
  </si>
  <si>
    <t xml:space="preserve">Cat 3.2 Australian Industry not-for profit </t>
  </si>
  <si>
    <t xml:space="preserve">Cat 3.3 Australian philanthropy </t>
  </si>
  <si>
    <t>Cat 3.4 International Industry for-profit</t>
  </si>
  <si>
    <t>Cat 3.5 International Industry not-for profit</t>
  </si>
  <si>
    <t>Cat 3.6 International philanthropy</t>
  </si>
  <si>
    <t>Cat 3.7 International government (own purpose)</t>
  </si>
  <si>
    <t>Cat 3.8 International government (other)</t>
  </si>
  <si>
    <t>Cat 4.1 Australian Government grants to CRCs</t>
  </si>
  <si>
    <t>Cat 4.2 Private industry income to CRCs</t>
  </si>
  <si>
    <t>Cat 4.3 Other income to CRCs</t>
  </si>
  <si>
    <t>Cat 5  ACU Internal Grants</t>
  </si>
  <si>
    <t>Cat 6  Consultancies</t>
  </si>
  <si>
    <t>HEW 1 Incremment 1</t>
  </si>
  <si>
    <t>Cat 9 Non-HERDC Research Eligible Funded Project</t>
  </si>
  <si>
    <t>HEW 1 Incremment 2</t>
  </si>
  <si>
    <t>HEW 1 Incremment 3</t>
  </si>
  <si>
    <t>HEW 2 Incremment 1</t>
  </si>
  <si>
    <t>HEW 2 Incremment 2</t>
  </si>
  <si>
    <t>Levy</t>
  </si>
  <si>
    <t>HEW 2 Incremment 3</t>
  </si>
  <si>
    <t>HEW 3 Incremment 1</t>
  </si>
  <si>
    <t>HEW 3 Incremment 2</t>
  </si>
  <si>
    <t>HEW 3 Incremment 3</t>
  </si>
  <si>
    <t>HEW 3 Incremment 4</t>
  </si>
  <si>
    <t>HEW 4 Incremment 1</t>
  </si>
  <si>
    <t>HEW 4 Incremment 2</t>
  </si>
  <si>
    <t>HEW 4 Incremment 3</t>
  </si>
  <si>
    <t>HEW 4 Incremment 4</t>
  </si>
  <si>
    <t>HEW 5 Incremment 1</t>
  </si>
  <si>
    <t>HEW 5 Incremment 2</t>
  </si>
  <si>
    <t>HEW 5 Incremment 3</t>
  </si>
  <si>
    <t>HEW 5 Incremment 4</t>
  </si>
  <si>
    <t>HEW 6 Incremment 1</t>
  </si>
  <si>
    <t>HEW 6 Incremment 2</t>
  </si>
  <si>
    <t>HEW 6 Incremment 3</t>
  </si>
  <si>
    <t>HEW 6 Incremment 4</t>
  </si>
  <si>
    <t>HEW 7 Incremment 1</t>
  </si>
  <si>
    <t>HEW 7 Incremment 2</t>
  </si>
  <si>
    <t>HEW 7 Incremment 3</t>
  </si>
  <si>
    <t>HEW 7 Incremment 4</t>
  </si>
  <si>
    <t>HEW 8 Incremment 1</t>
  </si>
  <si>
    <t>HEW 8 Incremment 2</t>
  </si>
  <si>
    <t>HEW 8 Incremment 3</t>
  </si>
  <si>
    <t>HEW 8 Incremment 4</t>
  </si>
  <si>
    <t>HEW 9 Incremment 1</t>
  </si>
  <si>
    <t>YES/NO</t>
  </si>
  <si>
    <t>HEW 9 Incremment 2</t>
  </si>
  <si>
    <t>HEW 9 Incremment 3</t>
  </si>
  <si>
    <t>ETHICS</t>
  </si>
  <si>
    <t>Yes - Required</t>
  </si>
  <si>
    <t>No - Exempted</t>
  </si>
  <si>
    <t>No - Not Required</t>
  </si>
  <si>
    <t>Cost Code</t>
  </si>
  <si>
    <t>Type</t>
  </si>
  <si>
    <t>Description</t>
  </si>
  <si>
    <t>Factor</t>
  </si>
  <si>
    <t>Total</t>
  </si>
  <si>
    <t xml:space="preserve">Academic </t>
  </si>
  <si>
    <t>Salary</t>
  </si>
  <si>
    <t>On costs</t>
  </si>
  <si>
    <t xml:space="preserve">Professional </t>
  </si>
  <si>
    <t>Code</t>
  </si>
  <si>
    <t>code + title</t>
  </si>
  <si>
    <t>Travel – Accommodation International</t>
  </si>
  <si>
    <t>Travel – International</t>
  </si>
  <si>
    <t>Travel – Airfares International</t>
  </si>
  <si>
    <t>Travel – Car Hire International</t>
  </si>
  <si>
    <t>Travel – Advance International</t>
  </si>
  <si>
    <t>Travel – Taxi Expenses International</t>
  </si>
  <si>
    <t>Travel – Subsistence International</t>
  </si>
  <si>
    <t>Travel – Other International</t>
  </si>
  <si>
    <t>Travel – Accommodation Domestic</t>
  </si>
  <si>
    <t>Travel – Domestic</t>
  </si>
  <si>
    <t>Travel – Airfares Domestic</t>
  </si>
  <si>
    <t>Travel – Car Hire Domestic</t>
  </si>
  <si>
    <t>Travel – Car Allowance and Reimbursement</t>
  </si>
  <si>
    <t>Travel – Taxi Expenses Domestic</t>
  </si>
  <si>
    <t>Travel – Subsistence Domestic</t>
  </si>
  <si>
    <t>Travel – Other Domestic</t>
  </si>
  <si>
    <t>Motor Vehicle Expenses</t>
  </si>
  <si>
    <t>Maintenance-Building-Other</t>
  </si>
  <si>
    <t>Repairs and Maintenance</t>
  </si>
  <si>
    <t>Maintenance-Buildings-Electrical</t>
  </si>
  <si>
    <t>Maintenance-Equip &amp; Mach-Other</t>
  </si>
  <si>
    <t>Maintenance-Equip &amp; Mach-HVAC ad hoc &amp; break down</t>
  </si>
  <si>
    <t>External Admin Fee &amp; Outsourced Service Arrangements</t>
  </si>
  <si>
    <t>Other Expenses</t>
  </si>
  <si>
    <t>Research Shared Grant -  HEP</t>
  </si>
  <si>
    <t>Shared Grants &amp; Consultancy</t>
  </si>
  <si>
    <t>General Consultancy</t>
  </si>
  <si>
    <t>Employee Conference and Course Registration</t>
  </si>
  <si>
    <t>Conferences, Meetings &amp; Entertainment</t>
  </si>
  <si>
    <t>Meeting Expenses</t>
  </si>
  <si>
    <t>Audit Fees - Internal</t>
  </si>
  <si>
    <t>Financial Services</t>
  </si>
  <si>
    <t>Audit Fees - External</t>
  </si>
  <si>
    <t>Audit - Other Services</t>
  </si>
  <si>
    <t>Legal Fees</t>
  </si>
  <si>
    <t>Leasing - Property Lease Expenses</t>
  </si>
  <si>
    <t>Leasing - Equipment Lease and Rental</t>
  </si>
  <si>
    <t>Hire Of Equipment &amp; Facilities</t>
  </si>
  <si>
    <t xml:space="preserve">IT Software </t>
  </si>
  <si>
    <t>Information Technology</t>
  </si>
  <si>
    <t>IT Software Maintenance</t>
  </si>
  <si>
    <t>IT Hardware Purchase &lt; $3,000</t>
  </si>
  <si>
    <t>Property Lease Expenses</t>
  </si>
  <si>
    <t>Rent Leasing &amp; Utilities</t>
  </si>
  <si>
    <t>Equipment Lease and Rental</t>
  </si>
  <si>
    <t>Electricity</t>
  </si>
  <si>
    <t>Phone - Landline, Fax, Network ISDN, Video</t>
  </si>
  <si>
    <t>Phone - Mobile</t>
  </si>
  <si>
    <t>Internet charges</t>
  </si>
  <si>
    <t>Insurance</t>
  </si>
  <si>
    <t>Cleaning - Contract</t>
  </si>
  <si>
    <t>Enter Natural Account code</t>
  </si>
  <si>
    <t>Security Services</t>
  </si>
  <si>
    <t>Handbook Printing &amp; Distribution</t>
  </si>
  <si>
    <t>Scholarships</t>
  </si>
  <si>
    <t>Student Grants</t>
  </si>
  <si>
    <t>Freight &amp; Couriers</t>
  </si>
  <si>
    <t>Printing &amp; Copying - Internal Printers</t>
  </si>
  <si>
    <t>Printing &amp; Copying - External Printers</t>
  </si>
  <si>
    <t>General Expenses</t>
  </si>
  <si>
    <t>Postage</t>
  </si>
  <si>
    <t>Stationery</t>
  </si>
  <si>
    <t>Staff Amenities</t>
  </si>
  <si>
    <t>Permits, Licences &amp; Reg'n Fees</t>
  </si>
  <si>
    <t>Copyright Charges</t>
  </si>
  <si>
    <t>Survey Testing/Research Participation</t>
  </si>
  <si>
    <t>Appointment Costs</t>
  </si>
  <si>
    <t>Training &amp; Staff Development</t>
  </si>
  <si>
    <t>Publications, Subscriptions &amp; Memberships</t>
  </si>
  <si>
    <t>Minor Equipment &lt; $3,000</t>
  </si>
  <si>
    <t>Asset Purchases</t>
  </si>
  <si>
    <t>Computer Equipment-CY Additions (Unit prices &gt; $10K)</t>
  </si>
  <si>
    <t>Equipment &amp; Machinery-CY Additions (Unit price &gt; $10K)</t>
  </si>
  <si>
    <t>ICR</t>
  </si>
  <si>
    <r>
      <t xml:space="preserve">Please enter data in the </t>
    </r>
    <r>
      <rPr>
        <b/>
        <sz val="14"/>
        <color rgb="FFFFFF00"/>
        <rFont val="Arial"/>
        <family val="2"/>
      </rPr>
      <t xml:space="preserve">Yellow Cells </t>
    </r>
    <r>
      <rPr>
        <b/>
        <sz val="14"/>
        <color theme="1"/>
        <rFont val="Arial"/>
        <family val="2"/>
      </rPr>
      <t>only</t>
    </r>
  </si>
  <si>
    <t>Project Title:</t>
  </si>
  <si>
    <t>Orion No</t>
  </si>
  <si>
    <t>HERDC Category</t>
  </si>
  <si>
    <t>Faculty</t>
  </si>
  <si>
    <t>School/ Department  Institute</t>
  </si>
  <si>
    <t>Funding Source</t>
  </si>
  <si>
    <t>Fund Scheme</t>
  </si>
  <si>
    <t>Collaborating Organisation(s)</t>
  </si>
  <si>
    <r>
      <t>Chief Investigtor 
(</t>
    </r>
    <r>
      <rPr>
        <b/>
        <sz val="8"/>
        <color rgb="FFFF0000"/>
        <rFont val="Arial"/>
        <family val="2"/>
      </rPr>
      <t>Title and Name</t>
    </r>
    <r>
      <rPr>
        <b/>
        <sz val="8"/>
        <rFont val="Arial"/>
        <family val="2"/>
      </rPr>
      <t>)</t>
    </r>
  </si>
  <si>
    <t>Estimated Start Date</t>
  </si>
  <si>
    <t>Estimated End Date</t>
  </si>
  <si>
    <t>Amount requested (externally)</t>
  </si>
  <si>
    <t>Ethics Clearance Required?</t>
  </si>
  <si>
    <t>Ethics Clearance Date</t>
  </si>
  <si>
    <t>Total Infrastructure Levy</t>
  </si>
  <si>
    <t>Standard Infrastructure Levy of 20%</t>
  </si>
  <si>
    <t>Funding available from funding source, partner orgs and inclusive of Infrastructure levy (if applicable)</t>
  </si>
  <si>
    <t>TOTAL</t>
  </si>
  <si>
    <t>Levy to be deducted from grant</t>
  </si>
  <si>
    <t xml:space="preserve">LEVY </t>
  </si>
  <si>
    <t>Name</t>
  </si>
  <si>
    <t xml:space="preserve">Signature </t>
  </si>
  <si>
    <t>Date</t>
  </si>
  <si>
    <r>
      <t xml:space="preserve">Chief Investigator Declaration - </t>
    </r>
    <r>
      <rPr>
        <i/>
        <sz val="10"/>
        <color theme="1"/>
        <rFont val="Arial"/>
        <family val="2"/>
      </rPr>
      <t>I agree to notify the Research Office of any changes in the budget which may occur after commencement of the project and accept responsibility to administer the project funding in accordance with contract requirements</t>
    </r>
  </si>
  <si>
    <r>
      <t>Faculty ADR or Institute Director Recommendation and Approval -</t>
    </r>
    <r>
      <rPr>
        <b/>
        <i/>
        <sz val="10"/>
        <color theme="1"/>
        <rFont val="Arial"/>
        <family val="2"/>
      </rPr>
      <t xml:space="preserve"> </t>
    </r>
    <r>
      <rPr>
        <i/>
        <sz val="10"/>
        <color theme="1"/>
        <rFont val="Arial"/>
        <family val="2"/>
      </rPr>
      <t>I agree that adequate funds and physical resources as outlined in the budget, are available to complete the project successfully. Any deficit at the project end will be recovered from the administering Faculty/Institute funds. I recommend that approval be granted for the project to be undertaken as outlined in the budget above.</t>
    </r>
  </si>
  <si>
    <t>Other Matters: Invoicing details, Contract Clauses, External Audit requets,etc</t>
  </si>
  <si>
    <t>Continue_Fixed Salary Costings</t>
  </si>
  <si>
    <t>SALARY PER YEAR</t>
  </si>
  <si>
    <t>ON-COSTS PER YEAR</t>
  </si>
  <si>
    <t>Staff Name</t>
  </si>
  <si>
    <t>Role</t>
  </si>
  <si>
    <t>Salary Scale</t>
  </si>
  <si>
    <t>Employment Type</t>
  </si>
  <si>
    <t>FTE</t>
  </si>
  <si>
    <t>Start Date</t>
  </si>
  <si>
    <t>End Date</t>
  </si>
  <si>
    <t>Total
(including on-costs)</t>
  </si>
  <si>
    <t>Notes</t>
  </si>
  <si>
    <t>Casual Salary Costings</t>
  </si>
  <si>
    <t>Hours</t>
  </si>
  <si>
    <t>Rate</t>
  </si>
  <si>
    <t>Manual Salary Costings</t>
  </si>
  <si>
    <t>No of Hrs</t>
  </si>
  <si>
    <t>Hourly Rate</t>
  </si>
  <si>
    <t>Annual Salary</t>
  </si>
  <si>
    <t>On Cost %</t>
  </si>
  <si>
    <t>Non-Salary Costings</t>
  </si>
  <si>
    <t>Direct Costs 
(Non Salary)</t>
  </si>
  <si>
    <t>Totals</t>
  </si>
  <si>
    <r>
      <t>Travel – International
(</t>
    </r>
    <r>
      <rPr>
        <b/>
        <i/>
        <sz val="12"/>
        <color rgb="FF002F60"/>
        <rFont val="Calibri"/>
        <family val="2"/>
        <scheme val="minor"/>
      </rPr>
      <t>Descriptor</t>
    </r>
    <r>
      <rPr>
        <b/>
        <sz val="12"/>
        <color rgb="FF002F60"/>
        <rFont val="Calibri"/>
        <family val="2"/>
        <scheme val="minor"/>
      </rPr>
      <t>)</t>
    </r>
  </si>
  <si>
    <r>
      <t>Finance Account Code
(</t>
    </r>
    <r>
      <rPr>
        <b/>
        <i/>
        <sz val="12"/>
        <color rgb="FF002F60"/>
        <rFont val="Calibri"/>
        <family val="2"/>
        <scheme val="minor"/>
      </rPr>
      <t>See dropdown menu in each cell</t>
    </r>
    <r>
      <rPr>
        <b/>
        <sz val="12"/>
        <color rgb="FF002F60"/>
        <rFont val="Calibri"/>
        <family val="2"/>
        <scheme val="minor"/>
      </rPr>
      <t>)</t>
    </r>
  </si>
  <si>
    <t>Code Temp</t>
  </si>
  <si>
    <t>Other Comments</t>
  </si>
  <si>
    <t>Capital Acquisitions (&gt; $5,000)</t>
  </si>
  <si>
    <t>Finance Account Code</t>
  </si>
  <si>
    <t>Year 1</t>
  </si>
  <si>
    <t>Year 2</t>
  </si>
  <si>
    <t>Year 3</t>
  </si>
  <si>
    <t>Year 4</t>
  </si>
  <si>
    <t>Year 5</t>
  </si>
  <si>
    <t>Year 6</t>
  </si>
  <si>
    <r>
      <t>Travel – Domestic
(</t>
    </r>
    <r>
      <rPr>
        <b/>
        <i/>
        <sz val="12"/>
        <color rgb="FF002F60"/>
        <rFont val="Calibri"/>
        <family val="2"/>
        <scheme val="minor"/>
      </rPr>
      <t>Descriptor</t>
    </r>
    <r>
      <rPr>
        <b/>
        <sz val="12"/>
        <color rgb="FF002F60"/>
        <rFont val="Calibri"/>
        <family val="2"/>
        <scheme val="minor"/>
      </rPr>
      <t>)</t>
    </r>
  </si>
  <si>
    <r>
      <t>Repairs and Maintenance
(</t>
    </r>
    <r>
      <rPr>
        <b/>
        <i/>
        <sz val="12"/>
        <color rgb="FF002F60"/>
        <rFont val="Calibri"/>
        <family val="2"/>
        <scheme val="minor"/>
      </rPr>
      <t>Descriptor</t>
    </r>
    <r>
      <rPr>
        <b/>
        <sz val="12"/>
        <color rgb="FF002F60"/>
        <rFont val="Calibri"/>
        <family val="2"/>
        <scheme val="minor"/>
      </rPr>
      <t>)</t>
    </r>
  </si>
  <si>
    <r>
      <t>Shared Grants &amp; Consultancy
(</t>
    </r>
    <r>
      <rPr>
        <b/>
        <i/>
        <sz val="12"/>
        <color rgb="FF002F60"/>
        <rFont val="Calibri"/>
        <family val="2"/>
        <scheme val="minor"/>
      </rPr>
      <t>Descriptor</t>
    </r>
    <r>
      <rPr>
        <b/>
        <sz val="12"/>
        <color rgb="FF002F60"/>
        <rFont val="Calibri"/>
        <family val="2"/>
        <scheme val="minor"/>
      </rPr>
      <t>)</t>
    </r>
  </si>
  <si>
    <r>
      <t>Finance Account Code
(</t>
    </r>
    <r>
      <rPr>
        <b/>
        <i/>
        <sz val="12"/>
        <color rgb="FF002F60"/>
        <rFont val="Calibri"/>
        <family val="2"/>
        <scheme val="minor"/>
      </rPr>
      <t>See dropdown Menu in each cell</t>
    </r>
    <r>
      <rPr>
        <b/>
        <sz val="12"/>
        <color rgb="FF002F60"/>
        <rFont val="Calibri"/>
        <family val="2"/>
        <scheme val="minor"/>
      </rPr>
      <t>)</t>
    </r>
  </si>
  <si>
    <r>
      <t>Conferences, Meetings &amp; Entertainment
(</t>
    </r>
    <r>
      <rPr>
        <b/>
        <i/>
        <sz val="12"/>
        <color rgb="FF002F60"/>
        <rFont val="Calibri"/>
        <family val="2"/>
        <scheme val="minor"/>
      </rPr>
      <t>Descriptor</t>
    </r>
    <r>
      <rPr>
        <b/>
        <sz val="12"/>
        <color rgb="FF002F60"/>
        <rFont val="Calibri"/>
        <family val="2"/>
        <scheme val="minor"/>
      </rPr>
      <t>)</t>
    </r>
  </si>
  <si>
    <r>
      <t>Financial Services
(</t>
    </r>
    <r>
      <rPr>
        <b/>
        <i/>
        <sz val="12"/>
        <color rgb="FF002F60"/>
        <rFont val="Calibri"/>
        <family val="2"/>
        <scheme val="minor"/>
      </rPr>
      <t>Descriptor</t>
    </r>
    <r>
      <rPr>
        <b/>
        <sz val="12"/>
        <color rgb="FF002F60"/>
        <rFont val="Calibri"/>
        <family val="2"/>
        <scheme val="minor"/>
      </rPr>
      <t>)</t>
    </r>
  </si>
  <si>
    <r>
      <t>Information Technology
(</t>
    </r>
    <r>
      <rPr>
        <b/>
        <i/>
        <sz val="12"/>
        <color rgb="FF002F60"/>
        <rFont val="Calibri"/>
        <family val="2"/>
        <scheme val="minor"/>
      </rPr>
      <t>Descriptor</t>
    </r>
    <r>
      <rPr>
        <b/>
        <sz val="12"/>
        <color rgb="FF002F60"/>
        <rFont val="Calibri"/>
        <family val="2"/>
        <scheme val="minor"/>
      </rPr>
      <t>)</t>
    </r>
  </si>
  <si>
    <r>
      <t>Rent Leasing &amp; Utilities
(</t>
    </r>
    <r>
      <rPr>
        <b/>
        <i/>
        <sz val="12"/>
        <color rgb="FF002F60"/>
        <rFont val="Calibri"/>
        <family val="2"/>
        <scheme val="minor"/>
      </rPr>
      <t>Descriptor</t>
    </r>
    <r>
      <rPr>
        <b/>
        <sz val="12"/>
        <color rgb="FF002F60"/>
        <rFont val="Calibri"/>
        <family val="2"/>
        <scheme val="minor"/>
      </rPr>
      <t>)</t>
    </r>
  </si>
  <si>
    <r>
      <t>Other Expenses
(</t>
    </r>
    <r>
      <rPr>
        <b/>
        <i/>
        <sz val="12"/>
        <color rgb="FF002F60"/>
        <rFont val="Calibri"/>
        <family val="2"/>
        <scheme val="minor"/>
      </rPr>
      <t>Descriptor</t>
    </r>
    <r>
      <rPr>
        <b/>
        <sz val="12"/>
        <color rgb="FF002F60"/>
        <rFont val="Calibri"/>
        <family val="2"/>
        <scheme val="minor"/>
      </rPr>
      <t>)</t>
    </r>
  </si>
  <si>
    <r>
      <t>Asset Purchases
(</t>
    </r>
    <r>
      <rPr>
        <b/>
        <i/>
        <sz val="12"/>
        <color rgb="FF002F60"/>
        <rFont val="Calibri"/>
        <family val="2"/>
        <scheme val="minor"/>
      </rPr>
      <t>Descriptor</t>
    </r>
    <r>
      <rPr>
        <b/>
        <sz val="12"/>
        <color rgb="FF002F60"/>
        <rFont val="Calibri"/>
        <family val="2"/>
        <scheme val="minor"/>
      </rPr>
      <t>)</t>
    </r>
  </si>
  <si>
    <t>Budget Calculator (Casual)</t>
  </si>
  <si>
    <t>ACU or ARC</t>
  </si>
  <si>
    <t>ACU</t>
  </si>
  <si>
    <t>Dropdown Menu here!!</t>
  </si>
  <si>
    <t>Year</t>
  </si>
  <si>
    <t>Grand Total</t>
  </si>
  <si>
    <t>Casual Staff 1</t>
  </si>
  <si>
    <t>Please Specify if Staff to be employed is Fixed Term or Casual</t>
  </si>
  <si>
    <t>Casual</t>
  </si>
  <si>
    <t>Enter the Annual Salary from the HR Salary Rates</t>
  </si>
  <si>
    <t>(Salary rates available from the HR web page: Policies and Procedures/Remuneration and Resources/Staff Salaries)</t>
  </si>
  <si>
    <t>Enter the total Hours to be worked over the contract</t>
  </si>
  <si>
    <t>(Full Tme One week = 35 hours)</t>
  </si>
  <si>
    <t>Casual Contract Rates</t>
  </si>
  <si>
    <t>Casual hourly rate (includes 25% Loading)</t>
  </si>
  <si>
    <t>On-costs</t>
  </si>
  <si>
    <t>Total hourly rate</t>
  </si>
  <si>
    <t>Salary Estimate based on total hours to be worked (as entered above)</t>
  </si>
  <si>
    <t>Total for ARC grant submission (including 30% On-Costs)</t>
  </si>
  <si>
    <t>Casual Staff 2</t>
  </si>
  <si>
    <t>Casual Contract - Calculations</t>
  </si>
  <si>
    <t>Casual Staff 3</t>
  </si>
  <si>
    <t>Casual Staff 4</t>
  </si>
  <si>
    <t>Casual Staff 5</t>
  </si>
  <si>
    <t>Casual Staff 6</t>
  </si>
  <si>
    <t>Budget Load</t>
  </si>
  <si>
    <t>Active years of project</t>
  </si>
  <si>
    <t>Revenue from funding body</t>
  </si>
  <si>
    <t>Transfer/carry forward</t>
  </si>
  <si>
    <t>SALARY EXPENSES</t>
  </si>
  <si>
    <t>Salaries</t>
  </si>
  <si>
    <t>TOTAL SALARIES</t>
  </si>
  <si>
    <t>Salaries - On-costs</t>
  </si>
  <si>
    <t>TOTAL SALARIES - ON-COSTS</t>
  </si>
  <si>
    <t>NON-SALARY EXPENSES</t>
  </si>
  <si>
    <t>Travel  - Domestic</t>
  </si>
  <si>
    <t>Travel - Accommodation Domestic</t>
  </si>
  <si>
    <t>Trav - A/fares Dom</t>
  </si>
  <si>
    <t>Travel - Car Hire Domestic</t>
  </si>
  <si>
    <t>Travel - Car Allowance and Reimbursement</t>
  </si>
  <si>
    <t>Travel - Taxi Expenses Domestic</t>
  </si>
  <si>
    <t>Travel - Subsistence Domestic</t>
  </si>
  <si>
    <t>Travel - Other Domestic</t>
  </si>
  <si>
    <t>TOTAL TRAVEL - DOMESTIC</t>
  </si>
  <si>
    <t>Travel  - International</t>
  </si>
  <si>
    <t>Travel - Accommodation International</t>
  </si>
  <si>
    <t>Travel - Airfares International</t>
  </si>
  <si>
    <t>Travel - Car Hire International</t>
  </si>
  <si>
    <t>Travel - Advance International</t>
  </si>
  <si>
    <t>Travel - Taxi Expenses International</t>
  </si>
  <si>
    <t>Travel - Subsistence International</t>
  </si>
  <si>
    <t>Travel - Other International</t>
  </si>
  <si>
    <t>TOTAL TRAVEL - INTERNATIONAL</t>
  </si>
  <si>
    <t>Maintenance-Buildings-Other</t>
  </si>
  <si>
    <t>TOTAL REPAIRS AND MAINTENANCE</t>
  </si>
  <si>
    <t>TOTAL SHARED GRANTS &amp; CONSULTANCY</t>
  </si>
  <si>
    <t>TOTALCONFRENCES, MEEETINGS &amp; ENTERTAINMENT</t>
  </si>
  <si>
    <t>TOTAL FINANCIAL SERVICES</t>
  </si>
  <si>
    <t>TOTAL INFORMATION TECHNOLOGY</t>
  </si>
  <si>
    <t>TOTAL RENT, LEASING AND UTILITIES</t>
  </si>
  <si>
    <t>Survey Testing</t>
  </si>
  <si>
    <t>TOTAL OTHER EXPENSES</t>
  </si>
  <si>
    <t>TOTAL ASSET PURCHASES</t>
  </si>
  <si>
    <t>TOTALS</t>
  </si>
  <si>
    <t>Infrastructure levy on the grant</t>
  </si>
  <si>
    <t>TOTAL FUNDING AVAILABLE (Funding awarded minus ICR)</t>
  </si>
  <si>
    <t>TOTAL NON-SALARY EXPENDITURE</t>
  </si>
  <si>
    <r>
      <t>TOTAL</t>
    </r>
    <r>
      <rPr>
        <b/>
        <sz val="10"/>
        <color rgb="FF000000"/>
        <rFont val="Arial"/>
        <family val="2"/>
      </rPr>
      <t xml:space="preserve"> </t>
    </r>
    <r>
      <rPr>
        <b/>
        <sz val="10"/>
        <color indexed="8"/>
        <rFont val="Arial"/>
        <family val="2"/>
      </rPr>
      <t>SALARY EXPENDITURE</t>
    </r>
  </si>
  <si>
    <t>TOTAL EXPENDITURE</t>
  </si>
  <si>
    <t>SURPLUS/DEFICIT (Your goal is to make these numbers as close to zero as possible)</t>
  </si>
  <si>
    <t>Guidelines:</t>
  </si>
  <si>
    <t>Invoices (AUD Currency)</t>
  </si>
  <si>
    <t>Debtor’s Name:</t>
  </si>
  <si>
    <t>Research Finance will request the 1st invoice. Subsequent invoices must be requested by the relevant Org. Unit via the following link</t>
  </si>
  <si>
    <t>ABN:</t>
  </si>
  <si>
    <t>http://apps2.acu.edu.au/Finance/InvoiceRequisition.php</t>
  </si>
  <si>
    <t>Full address 
(street address or PO Box, city/suburb, state, postcode)</t>
  </si>
  <si>
    <t>Contact Name:</t>
  </si>
  <si>
    <t>Invoices (Foreign Currency)</t>
  </si>
  <si>
    <t>Contact Email:</t>
  </si>
  <si>
    <t xml:space="preserve">Please refer to the guidelines provided by Res Grants Finance for instructions regarding foregin corrency invoices. </t>
  </si>
  <si>
    <t>Contact telephone number:</t>
  </si>
  <si>
    <t>Invoice Details</t>
  </si>
  <si>
    <t>Invoice Due Date</t>
  </si>
  <si>
    <t>Milestones Comments</t>
  </si>
  <si>
    <t>Amount in AUD Currency                           
(Exc GST)</t>
  </si>
  <si>
    <t>Funds to be paid to collaborating universities (national or international) if named in MIA.
If external orgs are providing consultancy, use General Consultancy - 47140.
If external orgs are providing any other services, use External Admin Fee &amp; Outsourced Service Arrangements - 48503.</t>
  </si>
  <si>
    <t>Research conference registration</t>
  </si>
  <si>
    <t>Catering for workshops/focus groups/interviews</t>
  </si>
  <si>
    <t>Audit Fees</t>
  </si>
  <si>
    <t>Leasing - Payments</t>
  </si>
  <si>
    <t>Transcription cost</t>
  </si>
  <si>
    <t>PhD stipends</t>
  </si>
  <si>
    <t xml:space="preserve">Use only when cost categories cannot be identified. Avoid having multiple line items charged to general expenses. It will be very hard to work out unexpended funds for reallocation as project processes. </t>
  </si>
  <si>
    <t>Test tubes, chemicals, saline etc</t>
  </si>
  <si>
    <t>Incentives for participants e.g. iTunes vouchers, movie tickets etc.</t>
  </si>
  <si>
    <t>Open access fees</t>
  </si>
  <si>
    <t>Partner Contributions to Project</t>
  </si>
  <si>
    <t>Cash contribution</t>
  </si>
  <si>
    <t/>
  </si>
  <si>
    <r>
      <t>Levy Percentage</t>
    </r>
    <r>
      <rPr>
        <b/>
        <i/>
        <sz val="10"/>
        <color rgb="FFFF0000"/>
        <rFont val="Arial"/>
        <family val="2"/>
      </rPr>
      <t xml:space="preserve"> (Drop down List)</t>
    </r>
  </si>
  <si>
    <t>Account Code</t>
  </si>
  <si>
    <t>Approved  Budget as per Application                $</t>
  </si>
  <si>
    <t xml:space="preserve"> Budget       Yr1                  $</t>
  </si>
  <si>
    <t xml:space="preserve"> Budget       Yr2                  $</t>
  </si>
  <si>
    <t xml:space="preserve"> Budget       Yr3                  $</t>
  </si>
  <si>
    <t xml:space="preserve"> Budget       Yr4                  $</t>
  </si>
  <si>
    <t xml:space="preserve"> Budget       Yr5                  $</t>
  </si>
  <si>
    <t xml:space="preserve"> Budget       Yr6                  $</t>
  </si>
  <si>
    <t>Total Income</t>
  </si>
  <si>
    <t xml:space="preserve">Total Funds Requested (Externally Requested) </t>
  </si>
  <si>
    <t>Check</t>
  </si>
  <si>
    <t>Total Expenditure</t>
  </si>
  <si>
    <t>M-CFWD</t>
  </si>
  <si>
    <t>Carry forward</t>
  </si>
  <si>
    <t>Comments</t>
  </si>
  <si>
    <t>ARC Revenue</t>
  </si>
  <si>
    <t>Research Grant Revenue</t>
  </si>
  <si>
    <t>Industry Partner Revenue</t>
  </si>
  <si>
    <t>TOTAL REVENUE</t>
  </si>
  <si>
    <t>ACADEMIC SALARIES</t>
  </si>
  <si>
    <t>On Costs</t>
  </si>
  <si>
    <t>TOTAL ACADEMIC SALARIES</t>
  </si>
  <si>
    <t>PROFESSIONAL SALARIES</t>
  </si>
  <si>
    <t>TOTAL GENERAL SALARIES</t>
  </si>
  <si>
    <t xml:space="preserve">TOTAL SALARIES </t>
  </si>
  <si>
    <t>Repairs and Mainrenance</t>
  </si>
  <si>
    <t>Shared Grants - Non HEP</t>
  </si>
  <si>
    <t>Computer Equipment-CY Additions</t>
  </si>
  <si>
    <t>Equipment &amp; Machinery-CY Additions</t>
  </si>
  <si>
    <t>TOTAL SURPLUS / (DEFICIT)</t>
  </si>
  <si>
    <t>Research Office Approval</t>
  </si>
  <si>
    <t>Level</t>
  </si>
  <si>
    <t>Increment</t>
  </si>
  <si>
    <t>HEW 1</t>
  </si>
  <si>
    <t>HEW 2</t>
  </si>
  <si>
    <t>HEW 3</t>
  </si>
  <si>
    <t>HEW 4</t>
  </si>
  <si>
    <t>HEW 5</t>
  </si>
  <si>
    <t>HEW 6</t>
  </si>
  <si>
    <t>HEW 7</t>
  </si>
  <si>
    <t>HEW 8</t>
  </si>
  <si>
    <t>HEW 9</t>
  </si>
  <si>
    <t>HEW 10</t>
  </si>
  <si>
    <t>Academic Level A</t>
  </si>
  <si>
    <t>Academic Level B</t>
  </si>
  <si>
    <t>Academic Level C</t>
  </si>
  <si>
    <t>Academic Level D</t>
  </si>
  <si>
    <t>Academic Level E</t>
  </si>
  <si>
    <t>Source of funds</t>
  </si>
  <si>
    <t>Research RSP Res Support Pgm</t>
  </si>
  <si>
    <t>611 - Research RSP Res Support Pgm</t>
  </si>
  <si>
    <t>612 - Research RTP Res Trng Pgm</t>
  </si>
  <si>
    <t>613 - Research RDIP Res DET Int' PG Sch'p</t>
  </si>
  <si>
    <t>Source of Funds
(SoF)</t>
  </si>
  <si>
    <t>614 - Research RDAP Res DET AP Awards</t>
  </si>
  <si>
    <t>615 - Research CRN Collab Res Ntwk</t>
  </si>
  <si>
    <t>616 - Research NonHERDC External</t>
  </si>
  <si>
    <t>617 - Commercial</t>
  </si>
  <si>
    <t>631 - Research ARC Disc DECRA</t>
  </si>
  <si>
    <t>632 - Research ARC Disc Indig Res Devt</t>
  </si>
  <si>
    <t>633 - Research ARC Disc Projects</t>
  </si>
  <si>
    <t>634 - Research ARC Disc via HEP</t>
  </si>
  <si>
    <t>636 - Research ARC Ctr of Excellence</t>
  </si>
  <si>
    <t>635 - Research ARC Future Fellowships</t>
  </si>
  <si>
    <t>637 - Research ARC Ind Transf Res Hub</t>
  </si>
  <si>
    <t>638 - Research ARC Ind Transf Trng Ctr</t>
  </si>
  <si>
    <t>641 - Research ARC Link Projects</t>
  </si>
  <si>
    <t>642 - Research ARC Link Spec Res Init</t>
  </si>
  <si>
    <t>643 - Research ARC Link Infra Eqp Fac</t>
  </si>
  <si>
    <t>644 - Research ARC Link International</t>
  </si>
  <si>
    <t>645 - Research ARC Link Lrnd Ac Sp Proj</t>
  </si>
  <si>
    <t>646 - Research ARC Link Res Network</t>
  </si>
  <si>
    <t>647 - Research ARC Link via HEP</t>
  </si>
  <si>
    <t>651 - Research NHMRC Career Devt Fel</t>
  </si>
  <si>
    <t>652 - Research NHMRC Fellow via HEP</t>
  </si>
  <si>
    <t>653 - Research NHMRC Ctr Res Excel</t>
  </si>
  <si>
    <t>654 - Research NHMRC Early Career Fel</t>
  </si>
  <si>
    <t>655 - Research NHMRC Nat Inst Hlth</t>
  </si>
  <si>
    <t>656 - Research NHMRC Partner Proj</t>
  </si>
  <si>
    <t>657 - Research NHMRC Program Grants</t>
  </si>
  <si>
    <t>658 - Research NHMRC Proj Grants</t>
  </si>
  <si>
    <t>659 - Research NHMRC Proj Grants via HEP</t>
  </si>
  <si>
    <t>661 - Research NHMRC Trng Fellow</t>
  </si>
  <si>
    <t>662 - Research NHMRC Trng Fellow via HEP</t>
  </si>
  <si>
    <t>663 - Research NHMRC Equip Grants</t>
  </si>
  <si>
    <t>664 - Research NHMRC PostGrad Schol</t>
  </si>
  <si>
    <t>665 - NHMRC PROG VIA HEP</t>
  </si>
  <si>
    <t>666 - CRE via HEP</t>
  </si>
  <si>
    <t>671 - Research Other Aust Inst Nuc Sci Eng</t>
  </si>
  <si>
    <t>672 - Research Other Healthway WA Hlth</t>
  </si>
  <si>
    <t>673 - Research Other Movember Fndn</t>
  </si>
  <si>
    <t>674 - Research Other OLT Fellow</t>
  </si>
  <si>
    <t>675 - Research Other Heart Fndn</t>
  </si>
  <si>
    <t>676 - Research Other Cmwlth Own Purp</t>
  </si>
  <si>
    <t>677 - Research Other Cmwlth Other</t>
  </si>
  <si>
    <t>678 - Research Other S/L Govt Own Purp</t>
  </si>
  <si>
    <t>679 - Research Other S/L Govt Other</t>
  </si>
  <si>
    <t>681 - Research Other Joint Appt</t>
  </si>
  <si>
    <t>682 - Research Other HDR Fees</t>
  </si>
  <si>
    <t>683 - Research Other Aust Ind</t>
  </si>
  <si>
    <t>684 - Research Other Aust NFP</t>
  </si>
  <si>
    <t>685 - Research Other Aust Philanthropy</t>
  </si>
  <si>
    <t>686 - Research Other Int FP</t>
  </si>
  <si>
    <t>687 - Research Other Int NFP</t>
  </si>
  <si>
    <t>688 - Research Other Int Philanthropy</t>
  </si>
  <si>
    <t>689 - Research Other Int Gov Own Purp</t>
  </si>
  <si>
    <t>691 - Research Other Int Gov Own Other</t>
  </si>
  <si>
    <t>Amount in Foreign Currency
(If applicable)</t>
  </si>
  <si>
    <t>Pay rise to end 2022</t>
  </si>
  <si>
    <t>Pay rise 2023</t>
  </si>
  <si>
    <t>Pay rise 2024</t>
  </si>
  <si>
    <t>Pay rise 2025 (Jan to June)</t>
  </si>
  <si>
    <t>Pay rise 2025 (July there after)</t>
  </si>
  <si>
    <t>HEW 1 to HEW 5</t>
  </si>
  <si>
    <t>HEW 6 to Hew 7</t>
  </si>
  <si>
    <t>Guestimate</t>
  </si>
  <si>
    <t>Official ($)
As at 7 Jan 2023</t>
  </si>
  <si>
    <t>Std Year (Days)
Jan to June</t>
  </si>
  <si>
    <t>Std Year (Days)
July to Dec</t>
  </si>
  <si>
    <t>Leap Year (Days)
Jan to June</t>
  </si>
  <si>
    <t>Leap Year (Days)
July to Dec</t>
  </si>
  <si>
    <t>= Leap Year</t>
  </si>
  <si>
    <r>
      <rPr>
        <b/>
        <i/>
        <sz val="14"/>
        <color theme="1"/>
        <rFont val="Calibri"/>
        <family val="2"/>
        <scheme val="minor"/>
      </rPr>
      <t>Estimated</t>
    </r>
    <r>
      <rPr>
        <b/>
        <sz val="14"/>
        <color theme="1"/>
        <rFont val="Calibri"/>
        <family val="2"/>
        <scheme val="minor"/>
      </rPr>
      <t xml:space="preserve"> Annual Pay rise 2026 and after?</t>
    </r>
  </si>
  <si>
    <t>N.B. - The Jan to June calculations for years 2016 to 2022 use the previous year's salary times the fractional days ration due to the ACU EA working with Financial years not calandar years.</t>
  </si>
  <si>
    <t>However, 2023 onwards uses calendar years</t>
  </si>
  <si>
    <t>Calculated
based on EA pay rises</t>
  </si>
  <si>
    <t>2016 Jan to June</t>
  </si>
  <si>
    <t>2016 July to Dec</t>
  </si>
  <si>
    <t>2017 Jan to June</t>
  </si>
  <si>
    <t>2017 July to Dec</t>
  </si>
  <si>
    <t>2018 Jan to June</t>
  </si>
  <si>
    <t>2018 July to Dec</t>
  </si>
  <si>
    <t>2019 Jan to June</t>
  </si>
  <si>
    <t>2019 July to Dec</t>
  </si>
  <si>
    <t>2020 Jan to June</t>
  </si>
  <si>
    <t>2020 July to Dec</t>
  </si>
  <si>
    <t>2021 Jan to June</t>
  </si>
  <si>
    <t>2021 July to Dec</t>
  </si>
  <si>
    <t>2022 Jan to June</t>
  </si>
  <si>
    <t>2022 July to Dec</t>
  </si>
  <si>
    <t>2023 Jan to June</t>
  </si>
  <si>
    <t>2023 July to Dec</t>
  </si>
  <si>
    <t>2024 Jan to June</t>
  </si>
  <si>
    <t>2024 July to Dec</t>
  </si>
  <si>
    <t>2026 Jan to June</t>
  </si>
  <si>
    <t>2026 July to Dec</t>
  </si>
  <si>
    <t>2027 Jan to June</t>
  </si>
  <si>
    <t>2025 July to Dec</t>
  </si>
  <si>
    <t>2025 Jan to June</t>
  </si>
  <si>
    <t>2028 Jan to June</t>
  </si>
  <si>
    <t>2028 July to Dec</t>
  </si>
  <si>
    <t>2029 Jan to June</t>
  </si>
  <si>
    <t>2029 July to Dec</t>
  </si>
  <si>
    <t>2030 Jan to June</t>
  </si>
  <si>
    <t>2030 July to Dec</t>
  </si>
  <si>
    <t>2025 -First 6 months 3%</t>
  </si>
  <si>
    <t xml:space="preserve">ACU Salaries projected to 2030 including EA annual increase (2.2%) -31/12/2022 </t>
  </si>
  <si>
    <t>2027 July to Dec</t>
  </si>
  <si>
    <t>668 - Research NHMRC Proj Grants via HEP and third party</t>
  </si>
  <si>
    <t>Research Office
Preaward Salaries Calculator 2023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</si>
</sst>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General_)"/>
    <numFmt numFmtId="169" formatCode="0.0%"/>
    <numFmt numFmtId="170" formatCode="_(* #,##0_);_(* \(#,##0\);_(* &quot;-&quot;??_);_(@_)"/>
    <numFmt numFmtId="171" formatCode="&quot;$&quot;#,##0.00"/>
    <numFmt numFmtId="172" formatCode="0.000"/>
    <numFmt numFmtId="173" formatCode="#,##0.00_ ;\-#,##0.00\ "/>
    <numFmt numFmtId="174" formatCode="0.000000000"/>
    <numFmt numFmtId="175" formatCode="[$-F800]dddd\,\ mmmm\ dd\,\ yyyy"/>
    <numFmt numFmtId="176" formatCode="_-&quot;$&quot;* #,##0_-;\-&quot;$&quot;* #,##0_-;_-&quot;$&quot;* &quot;-&quot;??_-;_-@_-"/>
    <numFmt numFmtId="177" formatCode="####;\-####;&quot;-&quot;"/>
    <numFmt numFmtId="178" formatCode="_-* #,##0_-;\-* #,##0_-;_-* &quot;-&quot;??_-;_-@_-"/>
    <numFmt numFmtId="179" formatCode="&quot;$&quot;#,##0"/>
    <numFmt numFmtId="180" formatCode="0.00000"/>
  </numFmts>
  <fonts count="105">
    <font>
      <sz val="11"/>
      <color theme="1"/>
      <name val="Calibri"/>
      <family val="2"/>
      <scheme val="minor"/>
    </font>
    <font>
      <sz val="12"/>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u/>
      <sz val="11"/>
      <color theme="10"/>
      <name val="Calibri"/>
      <family val="2"/>
    </font>
    <font>
      <sz val="12"/>
      <color indexed="8"/>
      <name val="Arial MT"/>
    </font>
    <font>
      <sz val="10"/>
      <color indexed="8"/>
      <name val="Arial"/>
      <family val="2"/>
    </font>
    <font>
      <sz val="8"/>
      <color indexed="8"/>
      <name val="Arial"/>
      <family val="2"/>
    </font>
    <font>
      <b/>
      <sz val="10"/>
      <color indexed="8"/>
      <name val="Arial"/>
      <family val="2"/>
    </font>
    <font>
      <b/>
      <sz val="8"/>
      <color indexed="8"/>
      <name val="Arial"/>
      <family val="2"/>
    </font>
    <font>
      <b/>
      <i/>
      <sz val="10"/>
      <color indexed="8"/>
      <name val="Arial"/>
      <family val="2"/>
    </font>
    <font>
      <b/>
      <sz val="10"/>
      <color theme="1"/>
      <name val="Arial"/>
      <family val="2"/>
    </font>
    <font>
      <i/>
      <sz val="10"/>
      <color theme="1"/>
      <name val="Arial"/>
      <family val="2"/>
    </font>
    <font>
      <sz val="10"/>
      <color theme="1"/>
      <name val="Arial"/>
      <family val="2"/>
    </font>
    <font>
      <b/>
      <i/>
      <sz val="10"/>
      <color theme="1"/>
      <name val="Arial"/>
      <family val="2"/>
    </font>
    <font>
      <b/>
      <sz val="12"/>
      <color indexed="9"/>
      <name val="Arial"/>
      <family val="2"/>
    </font>
    <font>
      <sz val="12"/>
      <color indexed="8"/>
      <name val="Arial"/>
      <family val="2"/>
    </font>
    <font>
      <sz val="11"/>
      <color theme="1"/>
      <name val="Arial"/>
      <family val="2"/>
    </font>
    <font>
      <b/>
      <sz val="12"/>
      <color indexed="8"/>
      <name val="Arial"/>
      <family val="2"/>
    </font>
    <font>
      <b/>
      <sz val="11"/>
      <color theme="1"/>
      <name val="Arial"/>
      <family val="2"/>
    </font>
    <font>
      <sz val="8"/>
      <color indexed="10"/>
      <name val="Arial"/>
      <family val="2"/>
    </font>
    <font>
      <b/>
      <sz val="8"/>
      <color indexed="10"/>
      <name val="Arial"/>
      <family val="2"/>
    </font>
    <font>
      <sz val="8"/>
      <color theme="1"/>
      <name val="Arial"/>
      <family val="2"/>
    </font>
    <font>
      <b/>
      <sz val="14"/>
      <color rgb="FFFF0000"/>
      <name val="Arial"/>
      <family val="2"/>
    </font>
    <font>
      <sz val="11"/>
      <color theme="0"/>
      <name val="Arial"/>
      <family val="2"/>
    </font>
    <font>
      <b/>
      <sz val="10"/>
      <color indexed="18"/>
      <name val="Arial"/>
      <family val="2"/>
    </font>
    <font>
      <b/>
      <sz val="8"/>
      <name val="Arial"/>
      <family val="2"/>
    </font>
    <font>
      <sz val="10"/>
      <color indexed="18"/>
      <name val="Arial"/>
      <family val="2"/>
    </font>
    <font>
      <b/>
      <sz val="9"/>
      <name val="Arial"/>
      <family val="2"/>
    </font>
    <font>
      <sz val="8"/>
      <name val="Arial"/>
      <family val="2"/>
    </font>
    <font>
      <b/>
      <sz val="10"/>
      <color theme="1" tint="0.14999847407452621"/>
      <name val="Arial"/>
      <family val="2"/>
    </font>
    <font>
      <b/>
      <i/>
      <sz val="10"/>
      <color rgb="FFFF0000"/>
      <name val="Arial"/>
      <family val="2"/>
    </font>
    <font>
      <u/>
      <sz val="10"/>
      <color indexed="12"/>
      <name val="Arial"/>
      <family val="2"/>
    </font>
    <font>
      <b/>
      <i/>
      <sz val="8"/>
      <color rgb="FFFF0000"/>
      <name val="Arial"/>
      <family val="2"/>
    </font>
    <font>
      <sz val="7"/>
      <name val="Arial"/>
      <family val="2"/>
    </font>
    <font>
      <sz val="8"/>
      <name val="Wingdings"/>
      <charset val="2"/>
    </font>
    <font>
      <sz val="10"/>
      <name val="Wingdings"/>
      <charset val="2"/>
    </font>
    <font>
      <b/>
      <sz val="10"/>
      <color rgb="FFFF0000"/>
      <name val="Times New Roman"/>
      <family val="1"/>
    </font>
    <font>
      <b/>
      <sz val="9"/>
      <color indexed="18"/>
      <name val="Arial"/>
      <family val="2"/>
    </font>
    <font>
      <sz val="14"/>
      <name val="Arial"/>
      <family val="2"/>
    </font>
    <font>
      <b/>
      <sz val="10"/>
      <color theme="2" tint="-0.749992370372631"/>
      <name val="Arial"/>
      <family val="2"/>
    </font>
    <font>
      <sz val="8"/>
      <color indexed="18"/>
      <name val="Arial"/>
      <family val="2"/>
    </font>
    <font>
      <b/>
      <sz val="8"/>
      <color indexed="9"/>
      <name val="Arial"/>
      <family val="2"/>
    </font>
    <font>
      <sz val="8"/>
      <color indexed="9"/>
      <name val="Arial"/>
      <family val="2"/>
    </font>
    <font>
      <b/>
      <sz val="11"/>
      <color indexed="8"/>
      <name val="Arial"/>
      <family val="2"/>
    </font>
    <font>
      <sz val="11"/>
      <color indexed="8"/>
      <name val="Arial"/>
      <family val="2"/>
    </font>
    <font>
      <b/>
      <sz val="11"/>
      <color theme="0"/>
      <name val="Arial"/>
      <family val="2"/>
    </font>
    <font>
      <b/>
      <sz val="10"/>
      <color theme="0"/>
      <name val="Arial"/>
      <family val="2"/>
    </font>
    <font>
      <u/>
      <sz val="11"/>
      <color theme="11"/>
      <name val="Calibri"/>
      <family val="2"/>
      <scheme val="minor"/>
    </font>
    <font>
      <b/>
      <sz val="8"/>
      <color rgb="FFFF0000"/>
      <name val="Arial"/>
      <family val="2"/>
    </font>
    <font>
      <b/>
      <sz val="10"/>
      <color rgb="FFFF0000"/>
      <name val="Arial"/>
      <family val="2"/>
    </font>
    <font>
      <b/>
      <i/>
      <sz val="11"/>
      <color rgb="FF00B050"/>
      <name val="Arial"/>
      <family val="2"/>
    </font>
    <font>
      <b/>
      <sz val="12"/>
      <name val="Calibri"/>
      <family val="2"/>
      <scheme val="minor"/>
    </font>
    <font>
      <sz val="11"/>
      <name val="Calibri"/>
      <family val="2"/>
      <scheme val="minor"/>
    </font>
    <font>
      <b/>
      <sz val="11"/>
      <name val="Calibri"/>
      <family val="2"/>
      <scheme val="minor"/>
    </font>
    <font>
      <b/>
      <sz val="11"/>
      <color theme="1"/>
      <name val="Calibri"/>
      <family val="2"/>
      <scheme val="minor"/>
    </font>
    <font>
      <b/>
      <sz val="18"/>
      <color theme="3"/>
      <name val="Calibri"/>
      <family val="2"/>
      <scheme val="minor"/>
    </font>
    <font>
      <b/>
      <sz val="18"/>
      <name val="Calibri"/>
      <family val="2"/>
      <scheme val="minor"/>
    </font>
    <font>
      <sz val="12"/>
      <color theme="1"/>
      <name val="Calibri"/>
      <family val="2"/>
      <scheme val="minor"/>
    </font>
    <font>
      <sz val="14"/>
      <color theme="1"/>
      <name val="Calibri"/>
      <family val="2"/>
      <scheme val="minor"/>
    </font>
    <font>
      <u/>
      <sz val="12"/>
      <color theme="10"/>
      <name val="Calibri"/>
      <family val="2"/>
    </font>
    <font>
      <b/>
      <sz val="11"/>
      <name val="Times New Roman"/>
      <family val="1"/>
    </font>
    <font>
      <sz val="9.5"/>
      <color rgb="FF231F20"/>
      <name val="Arial"/>
      <family val="2"/>
    </font>
    <font>
      <b/>
      <sz val="14"/>
      <color theme="1"/>
      <name val="Calibri"/>
      <family val="2"/>
      <scheme val="minor"/>
    </font>
    <font>
      <sz val="8"/>
      <name val="Calibri"/>
      <family val="2"/>
      <scheme val="minor"/>
    </font>
    <font>
      <b/>
      <sz val="12"/>
      <color theme="0"/>
      <name val="Arial"/>
      <family val="2"/>
    </font>
    <font>
      <b/>
      <i/>
      <sz val="11"/>
      <color theme="1"/>
      <name val="Calibri"/>
      <family val="2"/>
      <scheme val="minor"/>
    </font>
    <font>
      <b/>
      <sz val="9"/>
      <color theme="1"/>
      <name val="Calibri"/>
      <family val="2"/>
      <scheme val="minor"/>
    </font>
    <font>
      <sz val="9"/>
      <color theme="1"/>
      <name val="Calibri"/>
      <family val="2"/>
      <scheme val="minor"/>
    </font>
    <font>
      <b/>
      <i/>
      <sz val="16"/>
      <color rgb="FF00B050"/>
      <name val="Arial"/>
      <family val="2"/>
    </font>
    <font>
      <b/>
      <sz val="24"/>
      <color rgb="FF77933C"/>
      <name val="Calibri"/>
      <family val="2"/>
      <scheme val="minor"/>
    </font>
    <font>
      <i/>
      <sz val="11"/>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sz val="8"/>
      <color theme="1"/>
      <name val="Calibri"/>
      <family val="2"/>
      <scheme val="minor"/>
    </font>
    <font>
      <b/>
      <u/>
      <sz val="11"/>
      <name val="Arial"/>
      <family val="2"/>
    </font>
    <font>
      <b/>
      <i/>
      <sz val="16"/>
      <name val="Calibri"/>
      <family val="2"/>
      <scheme val="minor"/>
    </font>
    <font>
      <b/>
      <i/>
      <sz val="12"/>
      <name val="Calibri"/>
      <family val="2"/>
      <scheme val="minor"/>
    </font>
    <font>
      <sz val="11"/>
      <color theme="0" tint="-0.499984740745262"/>
      <name val="Calibri"/>
      <family val="2"/>
      <scheme val="minor"/>
    </font>
    <font>
      <b/>
      <sz val="10"/>
      <color rgb="FF000000"/>
      <name val="Arial"/>
      <family val="2"/>
    </font>
    <font>
      <b/>
      <i/>
      <sz val="16"/>
      <color rgb="FFC00000"/>
      <name val="Arial"/>
      <family val="2"/>
    </font>
    <font>
      <sz val="10"/>
      <name val="Calibri"/>
      <family val="2"/>
      <scheme val="minor"/>
    </font>
    <font>
      <b/>
      <sz val="12"/>
      <color rgb="FF002F60"/>
      <name val="Calibri"/>
      <family val="2"/>
      <scheme val="minor"/>
    </font>
    <font>
      <sz val="9"/>
      <name val="Calibri"/>
      <family val="2"/>
      <scheme val="minor"/>
    </font>
    <font>
      <sz val="11"/>
      <color rgb="FF3F3F76"/>
      <name val="Calibri"/>
      <family val="2"/>
      <scheme val="minor"/>
    </font>
    <font>
      <b/>
      <sz val="11"/>
      <color rgb="FFFA7D00"/>
      <name val="Calibri"/>
      <family val="2"/>
      <scheme val="minor"/>
    </font>
    <font>
      <sz val="10"/>
      <color rgb="FF000000"/>
      <name val="Tahoma"/>
      <family val="2"/>
    </font>
    <font>
      <b/>
      <sz val="10"/>
      <color rgb="FF000000"/>
      <name val="Tahoma"/>
      <family val="2"/>
    </font>
    <font>
      <b/>
      <sz val="11"/>
      <name val="Arial"/>
      <family val="2"/>
    </font>
    <font>
      <sz val="11"/>
      <name val="Arial"/>
      <family val="2"/>
    </font>
    <font>
      <b/>
      <sz val="9"/>
      <color rgb="FFFF0000"/>
      <name val="Arial"/>
      <family val="2"/>
    </font>
    <font>
      <b/>
      <i/>
      <sz val="12"/>
      <color rgb="FF002F60"/>
      <name val="Calibri"/>
      <family val="2"/>
      <scheme val="minor"/>
    </font>
    <font>
      <sz val="20"/>
      <color theme="0"/>
      <name val="Calibri"/>
      <family val="2"/>
      <scheme val="minor"/>
    </font>
    <font>
      <b/>
      <sz val="14"/>
      <color theme="1"/>
      <name val="Arial"/>
      <family val="2"/>
    </font>
    <font>
      <b/>
      <sz val="14"/>
      <color rgb="FFFFFF00"/>
      <name val="Arial"/>
      <family val="2"/>
    </font>
    <font>
      <b/>
      <sz val="12"/>
      <color theme="3" tint="-0.249977111117893"/>
      <name val="Arial"/>
      <family val="2"/>
    </font>
    <font>
      <b/>
      <sz val="14"/>
      <name val="Calibri"/>
      <family val="2"/>
      <scheme val="minor"/>
    </font>
    <font>
      <b/>
      <sz val="11"/>
      <color rgb="FFFF0000"/>
      <name val="Calibri"/>
      <family val="2"/>
      <scheme val="minor"/>
    </font>
    <font>
      <i/>
      <sz val="11"/>
      <name val="Calibri"/>
      <family val="2"/>
      <scheme val="minor"/>
    </font>
    <font>
      <b/>
      <i/>
      <sz val="14"/>
      <color theme="1"/>
      <name val="Calibri"/>
      <family val="2"/>
      <scheme val="minor"/>
    </font>
    <font>
      <b/>
      <i/>
      <sz val="11"/>
      <name val="Calibri"/>
      <family val="2"/>
      <scheme val="minor"/>
    </font>
    <font>
      <b/>
      <i/>
      <sz val="14"/>
      <color rgb="FFFF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
      <patternFill patternType="solid">
        <fgColor theme="0"/>
        <bgColor theme="4" tint="0.79998168889431442"/>
      </patternFill>
    </fill>
    <fill>
      <patternFill patternType="solid">
        <fgColor theme="3"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6337778862885"/>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CC99"/>
      </patternFill>
    </fill>
    <fill>
      <patternFill patternType="solid">
        <fgColor rgb="FFF2F2F2"/>
      </patternFill>
    </fill>
    <fill>
      <patternFill patternType="solid">
        <fgColor theme="8"/>
        <bgColor indexed="64"/>
      </patternFill>
    </fill>
    <fill>
      <patternFill patternType="solid">
        <fgColor rgb="FFFFFF66"/>
        <bgColor indexed="64"/>
      </patternFill>
    </fill>
    <fill>
      <patternFill patternType="solid">
        <fgColor rgb="FF92D050"/>
        <bgColor indexed="64"/>
      </patternFill>
    </fill>
    <fill>
      <patternFill patternType="solid">
        <fgColor theme="6" tint="0.79998168889431442"/>
        <bgColor indexed="64"/>
      </patternFill>
    </fill>
  </fills>
  <borders count="11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55"/>
      </right>
      <top style="thin">
        <color theme="4" tint="0.39997558519241921"/>
      </top>
      <bottom style="thin">
        <color theme="4" tint="0.3999755851924192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medium">
        <color auto="1"/>
      </left>
      <right style="medium">
        <color auto="1"/>
      </right>
      <top/>
      <bottom/>
      <diagonal/>
    </border>
    <border>
      <left/>
      <right style="thin">
        <color indexed="64"/>
      </right>
      <top/>
      <bottom/>
      <diagonal/>
    </border>
    <border>
      <left style="medium">
        <color auto="1"/>
      </left>
      <right/>
      <top/>
      <bottom style="double">
        <color indexed="64"/>
      </bottom>
      <diagonal/>
    </border>
    <border>
      <left/>
      <right style="medium">
        <color auto="1"/>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theme="1"/>
      </top>
      <bottom/>
      <diagonal/>
    </border>
    <border>
      <left/>
      <right/>
      <top/>
      <bottom style="medium">
        <color theme="1"/>
      </bottom>
      <diagonal/>
    </border>
    <border>
      <left style="thin">
        <color indexed="64"/>
      </left>
      <right/>
      <top style="medium">
        <color indexed="64"/>
      </top>
      <bottom/>
      <diagonal/>
    </border>
    <border>
      <left style="double">
        <color auto="1"/>
      </left>
      <right/>
      <top style="double">
        <color auto="1"/>
      </top>
      <bottom style="thin">
        <color auto="1"/>
      </bottom>
      <diagonal/>
    </border>
    <border>
      <left style="hair">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double">
        <color auto="1"/>
      </bottom>
      <diagonal/>
    </border>
    <border>
      <left style="thin">
        <color rgb="FF7F7F7F"/>
      </left>
      <right style="thin">
        <color rgb="FF7F7F7F"/>
      </right>
      <top style="thin">
        <color rgb="FF7F7F7F"/>
      </top>
      <bottom style="thin">
        <color rgb="FF7F7F7F"/>
      </bottom>
      <diagonal/>
    </border>
    <border>
      <left style="hair">
        <color indexed="64"/>
      </left>
      <right/>
      <top style="hair">
        <color indexed="64"/>
      </top>
      <bottom style="double">
        <color indexed="64"/>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right style="double">
        <color auto="1"/>
      </right>
      <top style="double">
        <color auto="1"/>
      </top>
      <bottom style="double">
        <color indexed="64"/>
      </bottom>
      <diagonal/>
    </border>
    <border>
      <left style="double">
        <color auto="1"/>
      </left>
      <right/>
      <top style="thin">
        <color auto="1"/>
      </top>
      <bottom style="double">
        <color indexed="64"/>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55"/>
      </left>
      <right style="thin">
        <color indexed="55"/>
      </right>
      <top/>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style="thin">
        <color indexed="55"/>
      </top>
      <bottom/>
      <diagonal/>
    </border>
    <border>
      <left/>
      <right/>
      <top style="thin">
        <color indexed="64"/>
      </top>
      <bottom/>
      <diagonal/>
    </border>
    <border>
      <left/>
      <right/>
      <top/>
      <bottom style="thin">
        <color indexed="55"/>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medium">
        <color indexed="64"/>
      </top>
      <bottom style="medium">
        <color auto="1"/>
      </bottom>
      <diagonal/>
    </border>
    <border>
      <left/>
      <right style="thin">
        <color indexed="64"/>
      </right>
      <top style="medium">
        <color indexed="64"/>
      </top>
      <bottom style="medium">
        <color indexed="64"/>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medium">
        <color auto="1"/>
      </right>
      <top style="thin">
        <color theme="0" tint="-0.14996795556505021"/>
      </top>
      <bottom style="medium">
        <color auto="1"/>
      </bottom>
      <diagonal/>
    </border>
    <border>
      <left/>
      <right style="thin">
        <color theme="0" tint="-0.1499679555650502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style="medium">
        <color auto="1"/>
      </right>
      <top style="thin">
        <color theme="0" tint="-0.14996795556505021"/>
      </top>
      <bottom style="thin">
        <color theme="0" tint="-0.14996795556505021"/>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auto="1"/>
      </right>
      <top style="medium">
        <color theme="1"/>
      </top>
      <bottom/>
      <diagonal/>
    </border>
    <border>
      <left style="medium">
        <color auto="1"/>
      </left>
      <right style="medium">
        <color auto="1"/>
      </right>
      <top style="medium">
        <color auto="1"/>
      </top>
      <bottom style="thin">
        <color theme="0" tint="-0.1499679555650502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top style="thin">
        <color auto="1"/>
      </top>
      <bottom style="thin">
        <color auto="1"/>
      </bottom>
      <diagonal/>
    </border>
    <border>
      <left style="thin">
        <color indexed="64"/>
      </left>
      <right style="double">
        <color auto="1"/>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top style="thin">
        <color indexed="55"/>
      </top>
      <bottom style="medium">
        <color indexed="55"/>
      </bottom>
      <diagonal/>
    </border>
    <border>
      <left/>
      <right style="thin">
        <color indexed="55"/>
      </right>
      <top style="thin">
        <color indexed="55"/>
      </top>
      <bottom style="medium">
        <color indexed="55"/>
      </bottom>
      <diagonal/>
    </border>
    <border>
      <left/>
      <right/>
      <top style="thin">
        <color indexed="30"/>
      </top>
      <bottom/>
      <diagonal/>
    </border>
    <border>
      <left/>
      <right/>
      <top style="thin">
        <color indexed="55"/>
      </top>
      <bottom style="thick">
        <color indexed="55"/>
      </bottom>
      <diagonal/>
    </border>
    <border>
      <left style="thin">
        <color indexed="55"/>
      </left>
      <right/>
      <top style="thin">
        <color indexed="55"/>
      </top>
      <bottom style="thin">
        <color indexed="55"/>
      </bottom>
      <diagonal/>
    </border>
    <border>
      <left/>
      <right/>
      <top style="thin">
        <color indexed="55"/>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medium">
        <color auto="1"/>
      </right>
      <top style="thin">
        <color theme="0" tint="-0.14996795556505021"/>
      </top>
      <bottom style="thin">
        <color indexed="64"/>
      </bottom>
      <diagonal/>
    </border>
    <border>
      <left style="medium">
        <color auto="1"/>
      </left>
      <right style="thin">
        <color theme="0" tint="-0.14996795556505021"/>
      </right>
      <top style="thin">
        <color theme="0" tint="-0.14996795556505021"/>
      </top>
      <bottom style="thin">
        <color indexed="64"/>
      </bottom>
      <diagonal/>
    </border>
  </borders>
  <cellStyleXfs count="473">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3" fillId="0" borderId="0"/>
    <xf numFmtId="0" fontId="3" fillId="0" borderId="0"/>
    <xf numFmtId="167" fontId="2" fillId="0" borderId="0" applyFont="0" applyFill="0" applyBorder="0" applyAlignment="0" applyProtection="0"/>
    <xf numFmtId="0" fontId="87" fillId="20" borderId="42" applyNumberFormat="0" applyAlignment="0" applyProtection="0"/>
    <xf numFmtId="0" fontId="88" fillId="21" borderId="42" applyNumberFormat="0" applyAlignment="0" applyProtection="0"/>
  </cellStyleXfs>
  <cellXfs count="612">
    <xf numFmtId="0" fontId="0" fillId="0" borderId="0" xfId="0"/>
    <xf numFmtId="0" fontId="4" fillId="2" borderId="0" xfId="3" applyFont="1" applyFill="1"/>
    <xf numFmtId="0" fontId="3" fillId="2" borderId="0" xfId="3" applyFill="1"/>
    <xf numFmtId="0" fontId="3" fillId="2" borderId="0" xfId="3" applyFill="1" applyAlignment="1">
      <alignment horizontal="left" indent="2"/>
    </xf>
    <xf numFmtId="0" fontId="5" fillId="2" borderId="0" xfId="3" applyFont="1" applyFill="1"/>
    <xf numFmtId="0" fontId="6" fillId="2" borderId="0" xfId="4" applyFill="1" applyAlignment="1" applyProtection="1"/>
    <xf numFmtId="0" fontId="19" fillId="0" borderId="0" xfId="0" applyFont="1" applyAlignment="1">
      <alignment vertical="center"/>
    </xf>
    <xf numFmtId="0" fontId="21" fillId="0" borderId="0" xfId="0" applyFont="1" applyAlignment="1">
      <alignment vertical="center"/>
    </xf>
    <xf numFmtId="0" fontId="22" fillId="0" borderId="0" xfId="5" applyFont="1" applyAlignment="1" applyProtection="1">
      <alignment horizontal="center" vertical="center"/>
      <protection hidden="1"/>
    </xf>
    <xf numFmtId="0" fontId="23" fillId="0" borderId="0" xfId="5" applyFont="1" applyAlignment="1" applyProtection="1">
      <alignment horizontal="center" vertical="center"/>
      <protection hidden="1"/>
    </xf>
    <xf numFmtId="0" fontId="20" fillId="0" borderId="0" xfId="5" applyFont="1" applyAlignment="1" applyProtection="1">
      <alignment vertical="center"/>
      <protection hidden="1"/>
    </xf>
    <xf numFmtId="0" fontId="0" fillId="0" borderId="0" xfId="0" applyAlignment="1">
      <alignment vertical="top"/>
    </xf>
    <xf numFmtId="0" fontId="18" fillId="0" borderId="0" xfId="5" applyFont="1" applyAlignment="1" applyProtection="1">
      <alignment vertical="center"/>
      <protection hidden="1"/>
    </xf>
    <xf numFmtId="37" fontId="8" fillId="0" borderId="0" xfId="5" applyNumberFormat="1" applyFont="1" applyAlignment="1" applyProtection="1">
      <alignment vertical="center"/>
      <protection hidden="1"/>
    </xf>
    <xf numFmtId="170" fontId="8" fillId="0" borderId="0" xfId="6" applyNumberFormat="1" applyFont="1" applyFill="1" applyAlignment="1" applyProtection="1">
      <alignment vertical="center"/>
      <protection hidden="1"/>
    </xf>
    <xf numFmtId="37" fontId="8" fillId="0" borderId="0" xfId="6" applyNumberFormat="1" applyFont="1" applyFill="1" applyBorder="1" applyAlignment="1" applyProtection="1">
      <alignment vertical="center"/>
      <protection hidden="1"/>
    </xf>
    <xf numFmtId="0" fontId="5" fillId="0" borderId="0" xfId="109" applyFont="1" applyAlignment="1">
      <alignment vertical="center"/>
    </xf>
    <xf numFmtId="0" fontId="31" fillId="0" borderId="0" xfId="109" applyFont="1" applyAlignment="1">
      <alignment vertical="center"/>
    </xf>
    <xf numFmtId="0" fontId="28" fillId="0" borderId="0" xfId="109" applyFont="1" applyAlignment="1">
      <alignment vertical="center" wrapText="1"/>
    </xf>
    <xf numFmtId="0" fontId="28" fillId="0" borderId="0" xfId="109" applyFont="1" applyAlignment="1">
      <alignment vertical="center"/>
    </xf>
    <xf numFmtId="0" fontId="28" fillId="0" borderId="0" xfId="109" applyFont="1" applyAlignment="1">
      <alignment horizontal="left" vertical="center" wrapText="1"/>
    </xf>
    <xf numFmtId="0" fontId="28" fillId="0" borderId="0" xfId="109" applyFont="1" applyAlignment="1">
      <alignment horizontal="right" vertical="center" wrapText="1"/>
    </xf>
    <xf numFmtId="0" fontId="36" fillId="0" borderId="0" xfId="109" applyFont="1" applyAlignment="1">
      <alignment horizontal="right" vertical="center" wrapText="1"/>
    </xf>
    <xf numFmtId="0" fontId="31" fillId="0" borderId="0" xfId="109" applyFont="1" applyAlignment="1">
      <alignment horizontal="right" vertical="center"/>
    </xf>
    <xf numFmtId="0" fontId="37" fillId="0" borderId="0" xfId="109" applyFont="1" applyAlignment="1">
      <alignment vertical="center"/>
    </xf>
    <xf numFmtId="0" fontId="36" fillId="0" borderId="0" xfId="109" applyFont="1" applyAlignment="1">
      <alignment horizontal="right" vertical="center"/>
    </xf>
    <xf numFmtId="0" fontId="38" fillId="0" borderId="0" xfId="109" applyFont="1" applyAlignment="1">
      <alignment vertical="center"/>
    </xf>
    <xf numFmtId="0" fontId="3" fillId="0" borderId="0" xfId="109" applyAlignment="1">
      <alignment vertical="center"/>
    </xf>
    <xf numFmtId="0" fontId="31" fillId="0" borderId="0" xfId="109" applyFont="1" applyAlignment="1" applyProtection="1">
      <alignment vertical="center"/>
      <protection locked="0"/>
    </xf>
    <xf numFmtId="0" fontId="30" fillId="0" borderId="6" xfId="109" applyFont="1" applyBorder="1" applyAlignment="1">
      <alignment vertical="center"/>
    </xf>
    <xf numFmtId="0" fontId="30" fillId="0" borderId="7" xfId="109" applyFont="1" applyBorder="1" applyAlignment="1">
      <alignment vertical="center"/>
    </xf>
    <xf numFmtId="0" fontId="30" fillId="0" borderId="7" xfId="109" applyFont="1" applyBorder="1" applyAlignment="1">
      <alignment horizontal="right" vertical="center"/>
    </xf>
    <xf numFmtId="3" fontId="40" fillId="0" borderId="7" xfId="109" applyNumberFormat="1" applyFont="1" applyBorder="1" applyAlignment="1">
      <alignment horizontal="left" vertical="center"/>
    </xf>
    <xf numFmtId="0" fontId="28" fillId="0" borderId="7" xfId="109" applyFont="1" applyBorder="1" applyAlignment="1">
      <alignment vertical="center"/>
    </xf>
    <xf numFmtId="9" fontId="4" fillId="0" borderId="13" xfId="109" applyNumberFormat="1" applyFont="1" applyBorder="1" applyAlignment="1">
      <alignment vertical="center"/>
    </xf>
    <xf numFmtId="0" fontId="3" fillId="6" borderId="5" xfId="109" applyFill="1" applyBorder="1" applyAlignment="1" applyProtection="1">
      <alignment vertical="center"/>
      <protection locked="0"/>
    </xf>
    <xf numFmtId="0" fontId="3" fillId="6" borderId="0" xfId="109" applyFill="1" applyAlignment="1" applyProtection="1">
      <alignment vertical="center"/>
      <protection locked="0"/>
    </xf>
    <xf numFmtId="0" fontId="3" fillId="6" borderId="0" xfId="109" applyFill="1" applyAlignment="1" applyProtection="1">
      <alignment horizontal="right" vertical="center"/>
      <protection locked="0"/>
    </xf>
    <xf numFmtId="3" fontId="29" fillId="6" borderId="0" xfId="109" applyNumberFormat="1" applyFont="1" applyFill="1" applyAlignment="1" applyProtection="1">
      <alignment horizontal="left" vertical="center"/>
      <protection locked="0"/>
    </xf>
    <xf numFmtId="9" fontId="3" fillId="6" borderId="9" xfId="109" applyNumberFormat="1" applyFill="1" applyBorder="1" applyAlignment="1" applyProtection="1">
      <alignment vertical="center"/>
      <protection locked="0"/>
    </xf>
    <xf numFmtId="0" fontId="28" fillId="0" borderId="11" xfId="109" applyFont="1" applyBorder="1" applyAlignment="1">
      <alignment vertical="center"/>
    </xf>
    <xf numFmtId="0" fontId="28" fillId="0" borderId="12" xfId="109" applyFont="1" applyBorder="1" applyAlignment="1">
      <alignment vertical="center"/>
    </xf>
    <xf numFmtId="0" fontId="31" fillId="0" borderId="12" xfId="109" applyFont="1" applyBorder="1" applyAlignment="1">
      <alignment vertical="center"/>
    </xf>
    <xf numFmtId="9" fontId="41" fillId="0" borderId="14" xfId="109" applyNumberFormat="1" applyFont="1" applyBorder="1" applyAlignment="1">
      <alignment vertical="center"/>
    </xf>
    <xf numFmtId="0" fontId="36" fillId="0" borderId="0" xfId="109" applyFont="1" applyAlignment="1">
      <alignment vertical="center"/>
    </xf>
    <xf numFmtId="3" fontId="43" fillId="0" borderId="0" xfId="109" applyNumberFormat="1" applyFont="1" applyAlignment="1">
      <alignment horizontal="left" vertical="center"/>
    </xf>
    <xf numFmtId="0" fontId="31" fillId="0" borderId="0" xfId="109" applyFont="1" applyAlignment="1">
      <alignment horizontal="left" vertical="center"/>
    </xf>
    <xf numFmtId="0" fontId="44" fillId="0" borderId="0" xfId="109" applyFont="1" applyAlignment="1">
      <alignment vertical="center"/>
    </xf>
    <xf numFmtId="0" fontId="45" fillId="0" borderId="0" xfId="109" applyFont="1" applyAlignment="1">
      <alignment vertical="center"/>
    </xf>
    <xf numFmtId="0" fontId="36" fillId="0" borderId="0" xfId="109" applyFont="1" applyAlignment="1">
      <alignment horizontal="left" vertical="center"/>
    </xf>
    <xf numFmtId="0" fontId="5" fillId="0" borderId="0" xfId="109" applyFont="1" applyAlignment="1">
      <alignment horizontal="center" vertical="center"/>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10" fontId="24" fillId="0" borderId="0" xfId="0" applyNumberFormat="1" applyFont="1" applyAlignment="1" applyProtection="1">
      <alignment horizontal="center" vertical="center" wrapText="1"/>
      <protection hidden="1"/>
    </xf>
    <xf numFmtId="0" fontId="21" fillId="0" borderId="0" xfId="0" applyFont="1" applyAlignment="1" applyProtection="1">
      <alignment vertical="center"/>
      <protection hidden="1"/>
    </xf>
    <xf numFmtId="168" fontId="8" fillId="0" borderId="0" xfId="5" applyNumberFormat="1" applyFont="1" applyAlignment="1" applyProtection="1">
      <alignment horizontal="left" vertical="center"/>
      <protection hidden="1"/>
    </xf>
    <xf numFmtId="10" fontId="8" fillId="0" borderId="0" xfId="5" applyNumberFormat="1" applyFont="1" applyAlignment="1" applyProtection="1">
      <alignment horizontal="center" vertical="center" wrapText="1"/>
      <protection hidden="1"/>
    </xf>
    <xf numFmtId="0" fontId="5" fillId="0" borderId="9" xfId="0" applyFont="1" applyBorder="1" applyAlignment="1" applyProtection="1">
      <alignment vertical="center" wrapText="1"/>
      <protection hidden="1"/>
    </xf>
    <xf numFmtId="0" fontId="13" fillId="0" borderId="0" xfId="0" applyFont="1" applyAlignment="1" applyProtection="1">
      <alignment vertical="center"/>
      <protection hidden="1"/>
    </xf>
    <xf numFmtId="10" fontId="9" fillId="0" borderId="0" xfId="5" applyNumberFormat="1" applyFont="1" applyAlignment="1" applyProtection="1">
      <alignment horizontal="center" vertical="center" wrapText="1"/>
      <protection hidden="1"/>
    </xf>
    <xf numFmtId="10" fontId="46" fillId="0" borderId="0" xfId="5" applyNumberFormat="1" applyFont="1" applyAlignment="1" applyProtection="1">
      <alignment horizontal="center" vertical="center" wrapText="1"/>
      <protection hidden="1"/>
    </xf>
    <xf numFmtId="10" fontId="47" fillId="0" borderId="0" xfId="5" applyNumberFormat="1" applyFont="1" applyAlignment="1" applyProtection="1">
      <alignment horizontal="center" vertical="center" wrapText="1"/>
      <protection hidden="1"/>
    </xf>
    <xf numFmtId="37" fontId="12" fillId="0" borderId="0" xfId="5" applyNumberFormat="1" applyFont="1" applyAlignment="1" applyProtection="1">
      <alignment horizontal="left" vertical="center"/>
      <protection hidden="1"/>
    </xf>
    <xf numFmtId="0" fontId="26" fillId="0" borderId="0" xfId="0" applyFont="1" applyAlignment="1" applyProtection="1">
      <alignment vertical="center"/>
      <protection hidden="1"/>
    </xf>
    <xf numFmtId="165" fontId="26" fillId="0" borderId="0" xfId="0" applyNumberFormat="1" applyFont="1" applyAlignment="1" applyProtection="1">
      <alignment vertical="center"/>
      <protection hidden="1"/>
    </xf>
    <xf numFmtId="37" fontId="10" fillId="0" borderId="0" xfId="5" applyNumberFormat="1" applyFont="1" applyAlignment="1" applyProtection="1">
      <alignment horizontal="left" vertical="center"/>
      <protection hidden="1"/>
    </xf>
    <xf numFmtId="0" fontId="8" fillId="0" borderId="0" xfId="5" applyFont="1" applyAlignment="1" applyProtection="1">
      <alignment horizontal="left" vertical="center"/>
      <protection hidden="1"/>
    </xf>
    <xf numFmtId="37" fontId="11" fillId="0" borderId="0" xfId="5" applyNumberFormat="1" applyFont="1" applyAlignment="1" applyProtection="1">
      <alignment horizontal="center" vertical="center" wrapText="1"/>
      <protection hidden="1"/>
    </xf>
    <xf numFmtId="168" fontId="8" fillId="0" borderId="0" xfId="5" applyNumberFormat="1" applyFont="1" applyAlignment="1" applyProtection="1">
      <alignment horizontal="center" vertical="center"/>
      <protection hidden="1"/>
    </xf>
    <xf numFmtId="169" fontId="9" fillId="0" borderId="0" xfId="5" applyNumberFormat="1" applyFont="1" applyAlignment="1" applyProtection="1">
      <alignment horizontal="center" vertical="center" wrapText="1"/>
      <protection hidden="1"/>
    </xf>
    <xf numFmtId="37" fontId="8" fillId="0" borderId="0" xfId="5" applyNumberFormat="1" applyFont="1" applyAlignment="1" applyProtection="1">
      <alignment horizontal="left" vertical="center"/>
      <protection hidden="1"/>
    </xf>
    <xf numFmtId="0" fontId="18" fillId="0" borderId="0" xfId="5" applyFont="1" applyAlignment="1" applyProtection="1">
      <alignment horizontal="left" vertical="center"/>
      <protection hidden="1"/>
    </xf>
    <xf numFmtId="168" fontId="10" fillId="0" borderId="0" xfId="5" quotePrefix="1" applyNumberFormat="1" applyFont="1" applyAlignment="1" applyProtection="1">
      <alignment horizontal="left" vertical="center"/>
      <protection hidden="1"/>
    </xf>
    <xf numFmtId="0" fontId="3" fillId="0" borderId="0" xfId="1" applyNumberFormat="1" applyFont="1" applyBorder="1" applyAlignment="1" applyProtection="1">
      <alignment horizontal="left" vertical="center"/>
      <protection hidden="1"/>
    </xf>
    <xf numFmtId="165" fontId="3" fillId="0" borderId="0" xfId="1" applyNumberFormat="1" applyFont="1" applyBorder="1" applyAlignment="1" applyProtection="1">
      <alignment horizontal="left" vertical="center"/>
      <protection hidden="1"/>
    </xf>
    <xf numFmtId="165" fontId="3" fillId="0" borderId="0" xfId="1" applyNumberFormat="1" applyFont="1" applyBorder="1" applyAlignment="1" applyProtection="1">
      <alignment vertical="center"/>
      <protection hidden="1"/>
    </xf>
    <xf numFmtId="10" fontId="11" fillId="0" borderId="0" xfId="5" applyNumberFormat="1" applyFont="1" applyAlignment="1" applyProtection="1">
      <alignment horizontal="center" vertical="center" wrapText="1"/>
      <protection hidden="1"/>
    </xf>
    <xf numFmtId="37" fontId="10" fillId="0" borderId="0" xfId="5" applyNumberFormat="1" applyFont="1" applyAlignment="1" applyProtection="1">
      <alignment vertical="center"/>
      <protection hidden="1"/>
    </xf>
    <xf numFmtId="10" fontId="24" fillId="0" borderId="0" xfId="0" applyNumberFormat="1"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21" fillId="0" borderId="0" xfId="0" applyFont="1" applyAlignment="1" applyProtection="1">
      <alignment vertical="center"/>
      <protection locked="0" hidden="1"/>
    </xf>
    <xf numFmtId="37" fontId="8" fillId="0" borderId="0" xfId="5" applyNumberFormat="1"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35" fillId="0" borderId="0" xfId="109" applyFont="1" applyAlignment="1">
      <alignment vertical="center"/>
    </xf>
    <xf numFmtId="44" fontId="39" fillId="0" borderId="0" xfId="109" applyNumberFormat="1" applyFont="1" applyAlignment="1" applyProtection="1">
      <alignment horizontal="center" vertical="center"/>
      <protection locked="0"/>
    </xf>
    <xf numFmtId="0" fontId="42" fillId="0" borderId="0" xfId="109" applyFont="1" applyAlignment="1">
      <alignment vertical="center"/>
    </xf>
    <xf numFmtId="0" fontId="28" fillId="0" borderId="0" xfId="109" applyFont="1" applyAlignment="1">
      <alignment horizontal="center" vertical="center" wrapText="1"/>
    </xf>
    <xf numFmtId="0" fontId="3" fillId="0" borderId="0" xfId="109" applyAlignment="1">
      <alignment vertical="center" wrapText="1"/>
    </xf>
    <xf numFmtId="0" fontId="5" fillId="0" borderId="0" xfId="109" applyFont="1" applyAlignment="1">
      <alignment horizontal="center" vertical="center" wrapText="1"/>
    </xf>
    <xf numFmtId="0" fontId="25" fillId="0" borderId="0" xfId="0" applyFont="1" applyAlignment="1" applyProtection="1">
      <alignment vertical="center"/>
      <protection hidden="1"/>
    </xf>
    <xf numFmtId="165" fontId="25" fillId="0" borderId="0" xfId="0" applyNumberFormat="1" applyFont="1" applyAlignment="1" applyProtection="1">
      <alignment vertical="center"/>
      <protection hidden="1"/>
    </xf>
    <xf numFmtId="165" fontId="3" fillId="0" borderId="0" xfId="1" applyNumberFormat="1" applyFont="1" applyBorder="1" applyAlignment="1" applyProtection="1">
      <alignment vertical="center"/>
      <protection locked="0" hidden="1"/>
    </xf>
    <xf numFmtId="165" fontId="3" fillId="0" borderId="0" xfId="1" applyNumberFormat="1" applyFont="1" applyBorder="1" applyAlignment="1" applyProtection="1">
      <alignment horizontal="center" vertical="center"/>
      <protection hidden="1"/>
    </xf>
    <xf numFmtId="165" fontId="3" fillId="0" borderId="0" xfId="1" applyNumberFormat="1" applyFont="1" applyBorder="1" applyAlignment="1" applyProtection="1">
      <alignment horizontal="center" vertical="center" wrapText="1"/>
      <protection locked="0" hidden="1"/>
    </xf>
    <xf numFmtId="0" fontId="5" fillId="0" borderId="0" xfId="1" applyNumberFormat="1" applyFont="1" applyBorder="1" applyAlignment="1" applyProtection="1">
      <alignment horizontal="left" vertical="center"/>
      <protection hidden="1"/>
    </xf>
    <xf numFmtId="165" fontId="5" fillId="0" borderId="0" xfId="1" applyNumberFormat="1" applyFont="1" applyFill="1" applyBorder="1" applyAlignment="1" applyProtection="1">
      <alignment vertical="center"/>
      <protection hidden="1"/>
    </xf>
    <xf numFmtId="0" fontId="54" fillId="5" borderId="0" xfId="0" applyFont="1" applyFill="1" applyProtection="1">
      <protection hidden="1"/>
    </xf>
    <xf numFmtId="0" fontId="55" fillId="5" borderId="0" xfId="0" applyFont="1" applyFill="1" applyProtection="1">
      <protection hidden="1"/>
    </xf>
    <xf numFmtId="0" fontId="56" fillId="7" borderId="0" xfId="0" applyFont="1" applyFill="1" applyProtection="1">
      <protection hidden="1"/>
    </xf>
    <xf numFmtId="0" fontId="56" fillId="5" borderId="0" xfId="0" applyFont="1" applyFill="1" applyProtection="1">
      <protection hidden="1"/>
    </xf>
    <xf numFmtId="0" fontId="5" fillId="5" borderId="0" xfId="0" applyFont="1" applyFill="1" applyProtection="1">
      <protection hidden="1"/>
    </xf>
    <xf numFmtId="0" fontId="3" fillId="5" borderId="0" xfId="0" applyFont="1" applyFill="1" applyProtection="1">
      <protection hidden="1"/>
    </xf>
    <xf numFmtId="0" fontId="54" fillId="5" borderId="0" xfId="0" applyFont="1" applyFill="1" applyAlignment="1" applyProtection="1">
      <alignment horizontal="left"/>
      <protection hidden="1"/>
    </xf>
    <xf numFmtId="0" fontId="56" fillId="7" borderId="0" xfId="0" applyFont="1" applyFill="1" applyAlignment="1" applyProtection="1">
      <alignment horizontal="left"/>
      <protection hidden="1"/>
    </xf>
    <xf numFmtId="9" fontId="55" fillId="5" borderId="0" xfId="0" applyNumberFormat="1" applyFont="1" applyFill="1" applyAlignment="1" applyProtection="1">
      <alignment horizontal="left"/>
      <protection hidden="1"/>
    </xf>
    <xf numFmtId="0" fontId="19" fillId="0" borderId="0" xfId="0" applyFont="1" applyAlignment="1" applyProtection="1">
      <alignment horizontal="left" vertical="center" wrapText="1"/>
      <protection locked="0" hidden="1"/>
    </xf>
    <xf numFmtId="0" fontId="55" fillId="0" borderId="0" xfId="0" applyFont="1"/>
    <xf numFmtId="0" fontId="0" fillId="0" borderId="0" xfId="0" applyAlignment="1">
      <alignment vertical="center"/>
    </xf>
    <xf numFmtId="0" fontId="0" fillId="0" borderId="0" xfId="0" applyAlignment="1">
      <alignment horizontal="center"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 fillId="0" borderId="0" xfId="4" applyAlignment="1" applyProtection="1">
      <alignment vertical="center"/>
    </xf>
    <xf numFmtId="0" fontId="62" fillId="0" borderId="0" xfId="4" applyFont="1" applyAlignment="1" applyProtection="1">
      <alignment vertical="center"/>
    </xf>
    <xf numFmtId="0" fontId="57" fillId="0" borderId="0" xfId="0" applyFont="1" applyAlignment="1">
      <alignment horizontal="center" vertical="center"/>
    </xf>
    <xf numFmtId="0" fontId="4" fillId="0" borderId="0" xfId="109" applyFont="1" applyAlignment="1">
      <alignment vertical="center"/>
    </xf>
    <xf numFmtId="0" fontId="31" fillId="0" borderId="0" xfId="109" applyFont="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63" fillId="0" borderId="0" xfId="109" applyFont="1" applyAlignment="1">
      <alignment vertical="center" wrapText="1"/>
    </xf>
    <xf numFmtId="0" fontId="63" fillId="0" borderId="0" xfId="109" applyFont="1" applyAlignment="1">
      <alignment vertical="center"/>
    </xf>
    <xf numFmtId="0" fontId="5" fillId="10" borderId="16" xfId="468" applyFont="1" applyFill="1" applyBorder="1" applyAlignment="1" applyProtection="1">
      <alignment horizontal="center" vertical="center" wrapText="1"/>
      <protection hidden="1"/>
    </xf>
    <xf numFmtId="0" fontId="5" fillId="10" borderId="17" xfId="468" applyFont="1" applyFill="1" applyBorder="1" applyAlignment="1" applyProtection="1">
      <alignment horizontal="center" vertical="center" wrapText="1"/>
      <protection hidden="1"/>
    </xf>
    <xf numFmtId="0" fontId="64" fillId="0" borderId="0" xfId="0" applyFont="1" applyAlignment="1">
      <alignment vertical="center" wrapText="1"/>
    </xf>
    <xf numFmtId="0" fontId="65" fillId="0" borderId="0" xfId="0" applyFont="1"/>
    <xf numFmtId="171" fontId="18" fillId="0" borderId="0" xfId="5" applyNumberFormat="1" applyFont="1" applyAlignment="1" applyProtection="1">
      <alignment vertical="center"/>
      <protection hidden="1"/>
    </xf>
    <xf numFmtId="171" fontId="0" fillId="0" borderId="0" xfId="0" applyNumberFormat="1"/>
    <xf numFmtId="44" fontId="3" fillId="5" borderId="0" xfId="1" applyFont="1" applyFill="1" applyBorder="1" applyAlignment="1" applyProtection="1">
      <alignment horizontal="left" vertical="center" wrapText="1"/>
      <protection hidden="1"/>
    </xf>
    <xf numFmtId="173" fontId="3" fillId="5" borderId="0" xfId="1" applyNumberFormat="1" applyFont="1" applyFill="1" applyBorder="1" applyAlignment="1" applyProtection="1">
      <alignment horizontal="left" vertical="center" wrapText="1"/>
      <protection hidden="1"/>
    </xf>
    <xf numFmtId="165" fontId="3" fillId="5" borderId="0" xfId="1" applyNumberFormat="1" applyFont="1" applyFill="1" applyBorder="1" applyAlignment="1" applyProtection="1">
      <alignment horizontal="left" vertical="center" wrapText="1"/>
      <protection hidden="1"/>
    </xf>
    <xf numFmtId="171" fontId="18" fillId="0" borderId="0" xfId="5" applyNumberFormat="1" applyFont="1" applyAlignment="1" applyProtection="1">
      <alignment horizontal="right" vertical="center" wrapText="1"/>
      <protection hidden="1"/>
    </xf>
    <xf numFmtId="171" fontId="18" fillId="0" borderId="0" xfId="5" applyNumberFormat="1" applyFont="1" applyAlignment="1" applyProtection="1">
      <alignment horizontal="right" vertical="center"/>
      <protection hidden="1"/>
    </xf>
    <xf numFmtId="171" fontId="20" fillId="0" borderId="0" xfId="5" applyNumberFormat="1" applyFont="1" applyAlignment="1" applyProtection="1">
      <alignment horizontal="right" vertical="center" wrapText="1"/>
      <protection hidden="1"/>
    </xf>
    <xf numFmtId="0" fontId="3" fillId="5" borderId="0" xfId="1" applyNumberFormat="1" applyFont="1" applyFill="1" applyBorder="1" applyAlignment="1" applyProtection="1">
      <alignment horizontal="left" vertical="center" wrapText="1"/>
      <protection hidden="1"/>
    </xf>
    <xf numFmtId="0" fontId="3" fillId="5" borderId="18" xfId="1" applyNumberFormat="1" applyFont="1" applyFill="1" applyBorder="1" applyAlignment="1">
      <alignment horizontal="left" vertical="center" wrapText="1"/>
    </xf>
    <xf numFmtId="0" fontId="69" fillId="6" borderId="19" xfId="0" applyFont="1" applyFill="1" applyBorder="1" applyAlignment="1" applyProtection="1">
      <alignment horizontal="center" vertical="center"/>
      <protection hidden="1"/>
    </xf>
    <xf numFmtId="0" fontId="70" fillId="0" borderId="19" xfId="0" applyFont="1" applyBorder="1" applyAlignment="1" applyProtection="1">
      <alignment vertical="center"/>
      <protection hidden="1"/>
    </xf>
    <xf numFmtId="174" fontId="55" fillId="5" borderId="0" xfId="0" applyNumberFormat="1" applyFont="1" applyFill="1" applyProtection="1">
      <protection hidden="1"/>
    </xf>
    <xf numFmtId="0" fontId="69" fillId="6" borderId="0" xfId="0" applyFont="1" applyFill="1" applyAlignment="1" applyProtection="1">
      <alignment horizontal="center" vertical="center"/>
      <protection hidden="1"/>
    </xf>
    <xf numFmtId="0" fontId="0" fillId="0" borderId="12" xfId="0" applyBorder="1"/>
    <xf numFmtId="0" fontId="70" fillId="0" borderId="0" xfId="0" applyFont="1" applyAlignment="1" applyProtection="1">
      <alignment vertical="center"/>
      <protection hidden="1"/>
    </xf>
    <xf numFmtId="166" fontId="0" fillId="0" borderId="0" xfId="0" applyNumberFormat="1"/>
    <xf numFmtId="0" fontId="69" fillId="6" borderId="5" xfId="0" applyFont="1" applyFill="1" applyBorder="1" applyAlignment="1" applyProtection="1">
      <alignment horizontal="center" vertical="center"/>
      <protection hidden="1"/>
    </xf>
    <xf numFmtId="0" fontId="69" fillId="6" borderId="11" xfId="0" applyFont="1" applyFill="1" applyBorder="1" applyAlignment="1" applyProtection="1">
      <alignment horizontal="center" vertical="center"/>
      <protection hidden="1"/>
    </xf>
    <xf numFmtId="0" fontId="69" fillId="6" borderId="12" xfId="0" applyFont="1" applyFill="1" applyBorder="1" applyAlignment="1" applyProtection="1">
      <alignment horizontal="center" vertical="center"/>
      <protection hidden="1"/>
    </xf>
    <xf numFmtId="0" fontId="70" fillId="0" borderId="12" xfId="0" applyFont="1" applyBorder="1" applyAlignment="1" applyProtection="1">
      <alignment vertical="center"/>
      <protection hidden="1"/>
    </xf>
    <xf numFmtId="166" fontId="0" fillId="0" borderId="12" xfId="0" applyNumberFormat="1" applyBorder="1"/>
    <xf numFmtId="0" fontId="68" fillId="0" borderId="7" xfId="0" applyFont="1" applyBorder="1"/>
    <xf numFmtId="0" fontId="68" fillId="0" borderId="6" xfId="0" applyFont="1" applyBorder="1" applyAlignment="1">
      <alignment horizontal="center"/>
    </xf>
    <xf numFmtId="0" fontId="68" fillId="0" borderId="7" xfId="0" applyFont="1" applyBorder="1" applyAlignment="1">
      <alignment horizontal="center"/>
    </xf>
    <xf numFmtId="0" fontId="68" fillId="0" borderId="7" xfId="0" applyFont="1" applyBorder="1" applyAlignment="1">
      <alignment horizontal="right"/>
    </xf>
    <xf numFmtId="0" fontId="68" fillId="0" borderId="21" xfId="0" applyFont="1" applyBorder="1" applyAlignment="1">
      <alignment horizontal="right"/>
    </xf>
    <xf numFmtId="166" fontId="73" fillId="0" borderId="22" xfId="0" applyNumberFormat="1" applyFont="1" applyBorder="1"/>
    <xf numFmtId="166" fontId="73" fillId="0" borderId="23" xfId="0" applyNumberFormat="1" applyFont="1" applyBorder="1"/>
    <xf numFmtId="44" fontId="52" fillId="6" borderId="1" xfId="109" applyNumberFormat="1" applyFont="1" applyFill="1" applyBorder="1" applyAlignment="1" applyProtection="1">
      <alignment horizontal="center" vertical="center"/>
      <protection hidden="1"/>
    </xf>
    <xf numFmtId="2" fontId="0" fillId="0" borderId="0" xfId="0" applyNumberFormat="1"/>
    <xf numFmtId="0" fontId="33" fillId="0" borderId="0" xfId="0" applyFont="1" applyAlignment="1" applyProtection="1">
      <alignment horizontal="left" vertical="center" wrapText="1"/>
      <protection hidden="1"/>
    </xf>
    <xf numFmtId="0" fontId="74"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76" fillId="0" borderId="0" xfId="0" applyFont="1" applyAlignment="1" applyProtection="1">
      <alignment vertical="center"/>
      <protection hidden="1"/>
    </xf>
    <xf numFmtId="0" fontId="57" fillId="12" borderId="1" xfId="0" applyFont="1" applyFill="1" applyBorder="1" applyAlignment="1" applyProtection="1">
      <alignment horizontal="left" vertical="center" wrapText="1"/>
      <protection locked="0" hidden="1"/>
    </xf>
    <xf numFmtId="0" fontId="76" fillId="0" borderId="0" xfId="0" applyFont="1" applyAlignment="1" applyProtection="1">
      <alignment horizontal="center" vertical="center"/>
      <protection hidden="1"/>
    </xf>
    <xf numFmtId="0" fontId="77" fillId="0" borderId="0" xfId="0" applyFont="1" applyAlignment="1" applyProtection="1">
      <alignment vertical="center"/>
      <protection hidden="1"/>
    </xf>
    <xf numFmtId="0" fontId="70" fillId="0" borderId="0" xfId="0" applyFont="1" applyAlignment="1" applyProtection="1">
      <alignment horizontal="right" vertical="center"/>
      <protection hidden="1"/>
    </xf>
    <xf numFmtId="0" fontId="78" fillId="14" borderId="6" xfId="469" applyFont="1" applyFill="1" applyBorder="1" applyAlignment="1" applyProtection="1">
      <alignment horizontal="left" vertical="center"/>
      <protection hidden="1"/>
    </xf>
    <xf numFmtId="0" fontId="3" fillId="14" borderId="7" xfId="469" applyFill="1" applyBorder="1" applyAlignment="1" applyProtection="1">
      <alignment vertical="center"/>
      <protection hidden="1"/>
    </xf>
    <xf numFmtId="0" fontId="3" fillId="14" borderId="8" xfId="469" applyFill="1" applyBorder="1" applyAlignment="1" applyProtection="1">
      <alignment vertical="center"/>
      <protection hidden="1"/>
    </xf>
    <xf numFmtId="0" fontId="3" fillId="14" borderId="5" xfId="469" applyFill="1" applyBorder="1" applyAlignment="1" applyProtection="1">
      <alignment horizontal="left" vertical="center"/>
      <protection hidden="1"/>
    </xf>
    <xf numFmtId="166" fontId="3" fillId="14" borderId="0" xfId="1" applyNumberFormat="1" applyFont="1" applyFill="1" applyAlignment="1" applyProtection="1">
      <alignment vertical="center"/>
      <protection hidden="1"/>
    </xf>
    <xf numFmtId="166" fontId="3" fillId="14" borderId="24" xfId="1" applyNumberFormat="1" applyFont="1" applyFill="1" applyBorder="1" applyAlignment="1" applyProtection="1">
      <alignment vertical="center"/>
      <protection hidden="1"/>
    </xf>
    <xf numFmtId="0" fontId="0" fillId="0" borderId="0" xfId="0" applyAlignment="1" applyProtection="1">
      <alignment vertical="top"/>
      <protection hidden="1"/>
    </xf>
    <xf numFmtId="0" fontId="59" fillId="0" borderId="0" xfId="0" applyFont="1" applyAlignment="1" applyProtection="1">
      <alignment vertical="center"/>
      <protection hidden="1"/>
    </xf>
    <xf numFmtId="0" fontId="79" fillId="0" borderId="0" xfId="0" applyFont="1" applyAlignment="1" applyProtection="1">
      <alignment horizontal="center" vertical="center"/>
      <protection hidden="1"/>
    </xf>
    <xf numFmtId="44" fontId="75" fillId="0" borderId="0" xfId="1" applyFont="1" applyFill="1" applyBorder="1" applyAlignment="1" applyProtection="1">
      <alignment vertical="center"/>
      <protection hidden="1"/>
    </xf>
    <xf numFmtId="0" fontId="80" fillId="16" borderId="0" xfId="0" applyFont="1" applyFill="1" applyAlignment="1" applyProtection="1">
      <alignment horizontal="center" vertical="center"/>
      <protection hidden="1"/>
    </xf>
    <xf numFmtId="168" fontId="71" fillId="0" borderId="0" xfId="5" applyNumberFormat="1" applyFont="1" applyAlignment="1" applyProtection="1">
      <alignment vertical="center"/>
      <protection hidden="1"/>
    </xf>
    <xf numFmtId="44" fontId="57" fillId="10" borderId="1" xfId="0" applyNumberFormat="1" applyFont="1" applyFill="1" applyBorder="1" applyAlignment="1" applyProtection="1">
      <alignment vertical="center"/>
      <protection hidden="1"/>
    </xf>
    <xf numFmtId="0" fontId="15" fillId="14" borderId="5" xfId="469" applyFont="1" applyFill="1" applyBorder="1" applyAlignment="1" applyProtection="1">
      <alignment horizontal="left" vertical="center"/>
      <protection hidden="1"/>
    </xf>
    <xf numFmtId="166" fontId="14" fillId="14" borderId="0" xfId="1" applyNumberFormat="1" applyFont="1" applyFill="1" applyAlignment="1" applyProtection="1">
      <alignment vertical="center"/>
      <protection hidden="1"/>
    </xf>
    <xf numFmtId="166" fontId="14" fillId="14" borderId="24" xfId="1" applyNumberFormat="1" applyFont="1" applyFill="1" applyBorder="1" applyAlignment="1" applyProtection="1">
      <alignment vertical="center"/>
      <protection hidden="1"/>
    </xf>
    <xf numFmtId="0" fontId="57" fillId="0" borderId="0" xfId="0" applyFont="1" applyAlignment="1" applyProtection="1">
      <alignment horizontal="center" vertical="center"/>
      <protection hidden="1"/>
    </xf>
    <xf numFmtId="0" fontId="18" fillId="0" borderId="0" xfId="5" applyFont="1" applyAlignment="1" applyProtection="1">
      <alignment horizontal="right" vertical="center" wrapText="1"/>
      <protection hidden="1"/>
    </xf>
    <xf numFmtId="3" fontId="75" fillId="12" borderId="0" xfId="0" applyNumberFormat="1" applyFont="1" applyFill="1" applyAlignment="1" applyProtection="1">
      <alignment horizontal="center" vertical="center" wrapText="1"/>
      <protection locked="0" hidden="1"/>
    </xf>
    <xf numFmtId="0" fontId="84" fillId="0" borderId="0" xfId="109" applyFont="1" applyAlignment="1" applyProtection="1">
      <alignment horizontal="left" vertical="center"/>
      <protection hidden="1"/>
    </xf>
    <xf numFmtId="0" fontId="84" fillId="0" borderId="0" xfId="109" applyFont="1" applyAlignment="1" applyProtection="1">
      <alignment vertical="center" wrapText="1" shrinkToFit="1"/>
      <protection hidden="1"/>
    </xf>
    <xf numFmtId="0" fontId="84" fillId="0" borderId="0" xfId="109" applyFont="1" applyAlignment="1" applyProtection="1">
      <alignment vertical="center"/>
      <protection hidden="1"/>
    </xf>
    <xf numFmtId="0" fontId="84" fillId="0" borderId="0" xfId="109" applyFont="1" applyAlignment="1" applyProtection="1">
      <alignment horizontal="center" vertical="center"/>
      <protection hidden="1"/>
    </xf>
    <xf numFmtId="0" fontId="57" fillId="6" borderId="34" xfId="0" applyFont="1" applyFill="1" applyBorder="1" applyAlignment="1" applyProtection="1">
      <alignment horizontal="left" vertical="center"/>
      <protection hidden="1"/>
    </xf>
    <xf numFmtId="0" fontId="0" fillId="6" borderId="35" xfId="0" applyFill="1" applyBorder="1" applyAlignment="1" applyProtection="1">
      <alignment vertical="center"/>
      <protection hidden="1"/>
    </xf>
    <xf numFmtId="0" fontId="0" fillId="6" borderId="36" xfId="0" applyFill="1" applyBorder="1" applyAlignment="1" applyProtection="1">
      <alignment vertical="center"/>
      <protection hidden="1"/>
    </xf>
    <xf numFmtId="0" fontId="0" fillId="6" borderId="36" xfId="0" applyFill="1" applyBorder="1" applyAlignment="1" applyProtection="1">
      <alignment horizontal="left" vertical="center" wrapText="1" shrinkToFit="1"/>
      <protection hidden="1"/>
    </xf>
    <xf numFmtId="0" fontId="0" fillId="6" borderId="39"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0" fillId="6" borderId="40" xfId="0" applyFill="1" applyBorder="1" applyAlignment="1" applyProtection="1">
      <alignment horizontal="left" vertical="center" wrapText="1" shrinkToFit="1"/>
      <protection hidden="1"/>
    </xf>
    <xf numFmtId="0" fontId="0" fillId="6" borderId="41" xfId="0" applyFill="1" applyBorder="1" applyAlignment="1" applyProtection="1">
      <alignment vertical="center"/>
      <protection hidden="1"/>
    </xf>
    <xf numFmtId="0" fontId="0" fillId="6" borderId="41" xfId="0" applyFill="1" applyBorder="1" applyAlignment="1" applyProtection="1">
      <alignment horizontal="left" vertical="center" wrapText="1" shrinkToFit="1"/>
      <protection hidden="1"/>
    </xf>
    <xf numFmtId="0" fontId="56" fillId="6" borderId="2" xfId="109" applyFont="1" applyFill="1" applyBorder="1" applyAlignment="1" applyProtection="1">
      <alignment horizontal="left" vertical="center"/>
      <protection hidden="1"/>
    </xf>
    <xf numFmtId="0" fontId="56" fillId="6" borderId="3" xfId="109" applyFont="1" applyFill="1" applyBorder="1" applyAlignment="1" applyProtection="1">
      <alignment horizontal="left" vertical="center"/>
      <protection hidden="1"/>
    </xf>
    <xf numFmtId="0" fontId="56" fillId="6" borderId="3" xfId="109" applyFont="1" applyFill="1" applyBorder="1" applyAlignment="1" applyProtection="1">
      <alignment vertical="center" wrapText="1" shrinkToFit="1"/>
      <protection hidden="1"/>
    </xf>
    <xf numFmtId="0" fontId="0" fillId="11" borderId="0" xfId="0" applyFill="1"/>
    <xf numFmtId="168" fontId="0" fillId="0" borderId="0" xfId="0" applyNumberFormat="1"/>
    <xf numFmtId="0" fontId="1" fillId="0" borderId="0" xfId="0" applyFont="1" applyAlignment="1">
      <alignment vertical="center"/>
    </xf>
    <xf numFmtId="0" fontId="1" fillId="0" borderId="0" xfId="0" applyFont="1" applyAlignment="1">
      <alignment horizontal="center" vertical="center"/>
    </xf>
    <xf numFmtId="0" fontId="0" fillId="6" borderId="43" xfId="0" applyFill="1" applyBorder="1" applyAlignment="1" applyProtection="1">
      <alignment vertical="center"/>
      <protection hidden="1"/>
    </xf>
    <xf numFmtId="166" fontId="56" fillId="6" borderId="1" xfId="109" applyNumberFormat="1" applyFont="1" applyFill="1" applyBorder="1" applyAlignment="1" applyProtection="1">
      <alignment vertical="center"/>
      <protection hidden="1"/>
    </xf>
    <xf numFmtId="166" fontId="57" fillId="6" borderId="37" xfId="470" applyNumberFormat="1" applyFont="1" applyFill="1" applyBorder="1" applyAlignment="1" applyProtection="1">
      <alignment vertical="center"/>
      <protection hidden="1"/>
    </xf>
    <xf numFmtId="166" fontId="57" fillId="6" borderId="38" xfId="470" applyNumberFormat="1" applyFont="1" applyFill="1" applyBorder="1" applyAlignment="1" applyProtection="1">
      <alignment horizontal="center" vertical="center"/>
      <protection hidden="1"/>
    </xf>
    <xf numFmtId="0" fontId="57" fillId="18" borderId="44" xfId="0" applyFont="1" applyFill="1" applyBorder="1" applyAlignment="1" applyProtection="1">
      <alignment horizontal="left" vertical="center"/>
      <protection hidden="1"/>
    </xf>
    <xf numFmtId="0" fontId="57" fillId="18" borderId="45" xfId="0" applyFont="1" applyFill="1" applyBorder="1" applyAlignment="1" applyProtection="1">
      <alignment vertical="center"/>
      <protection hidden="1"/>
    </xf>
    <xf numFmtId="0" fontId="57" fillId="18" borderId="45" xfId="0" applyFont="1" applyFill="1" applyBorder="1" applyAlignment="1" applyProtection="1">
      <alignment horizontal="left" vertical="center" wrapText="1" shrinkToFit="1"/>
      <protection hidden="1"/>
    </xf>
    <xf numFmtId="166" fontId="57" fillId="18" borderId="45" xfId="0" applyNumberFormat="1" applyFont="1" applyFill="1" applyBorder="1" applyAlignment="1" applyProtection="1">
      <alignment horizontal="left" vertical="center"/>
      <protection hidden="1"/>
    </xf>
    <xf numFmtId="166" fontId="57" fillId="18" borderId="46" xfId="0" applyNumberFormat="1" applyFont="1" applyFill="1" applyBorder="1" applyAlignment="1" applyProtection="1">
      <alignment horizontal="left" vertical="center"/>
      <protection hidden="1"/>
    </xf>
    <xf numFmtId="0" fontId="57" fillId="6" borderId="47" xfId="0" applyFont="1" applyFill="1" applyBorder="1" applyAlignment="1" applyProtection="1">
      <alignment horizontal="left" vertical="center"/>
      <protection hidden="1"/>
    </xf>
    <xf numFmtId="166" fontId="57" fillId="6" borderId="48" xfId="470" applyNumberFormat="1" applyFont="1" applyFill="1" applyBorder="1" applyAlignment="1" applyProtection="1">
      <alignment vertical="center"/>
      <protection hidden="1"/>
    </xf>
    <xf numFmtId="166" fontId="57" fillId="6" borderId="49" xfId="470" applyNumberFormat="1" applyFont="1" applyFill="1" applyBorder="1" applyAlignment="1" applyProtection="1">
      <alignment horizontal="center" vertical="center"/>
      <protection hidden="1"/>
    </xf>
    <xf numFmtId="166" fontId="5" fillId="14" borderId="50" xfId="1" applyNumberFormat="1" applyFont="1" applyFill="1" applyBorder="1" applyAlignment="1" applyProtection="1">
      <alignment vertical="center"/>
      <protection hidden="1"/>
    </xf>
    <xf numFmtId="15" fontId="39" fillId="0" borderId="0" xfId="109" applyNumberFormat="1" applyFont="1" applyAlignment="1" applyProtection="1">
      <alignment horizontal="center" vertical="center" wrapText="1"/>
      <protection locked="0"/>
    </xf>
    <xf numFmtId="0" fontId="1" fillId="0" borderId="25" xfId="0" applyFont="1" applyBorder="1" applyAlignment="1" applyProtection="1">
      <alignment horizontal="center" vertical="top" wrapText="1"/>
      <protection hidden="1"/>
    </xf>
    <xf numFmtId="0" fontId="13" fillId="10" borderId="4" xfId="469" applyFont="1" applyFill="1" applyBorder="1" applyAlignment="1" applyProtection="1">
      <alignment horizontal="center" vertical="center" wrapText="1"/>
      <protection hidden="1"/>
    </xf>
    <xf numFmtId="0" fontId="1" fillId="0" borderId="25" xfId="0" applyFont="1" applyBorder="1" applyAlignment="1" applyProtection="1">
      <alignment horizontal="center" vertical="center" wrapText="1"/>
      <protection hidden="1"/>
    </xf>
    <xf numFmtId="166" fontId="3" fillId="14" borderId="27" xfId="1" applyNumberFormat="1" applyFont="1" applyFill="1" applyBorder="1" applyAlignment="1" applyProtection="1">
      <alignment horizontal="center" vertical="center"/>
      <protection hidden="1"/>
    </xf>
    <xf numFmtId="37" fontId="33" fillId="0" borderId="0" xfId="5" applyNumberFormat="1"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168" fontId="71" fillId="0" borderId="0" xfId="5" applyNumberFormat="1" applyFont="1" applyAlignment="1" applyProtection="1">
      <alignment horizontal="center" vertical="center"/>
      <protection hidden="1"/>
    </xf>
    <xf numFmtId="0" fontId="48" fillId="8" borderId="0" xfId="0" applyFont="1" applyFill="1" applyAlignment="1" applyProtection="1">
      <alignment horizontal="center" vertical="center" wrapText="1"/>
      <protection hidden="1"/>
    </xf>
    <xf numFmtId="0" fontId="19" fillId="0" borderId="0" xfId="0" applyFont="1" applyAlignment="1" applyProtection="1">
      <alignment vertical="center"/>
      <protection locked="0" hidden="1"/>
    </xf>
    <xf numFmtId="0" fontId="19" fillId="5" borderId="51" xfId="0" applyFont="1" applyFill="1" applyBorder="1" applyAlignment="1" applyProtection="1">
      <alignment vertical="center"/>
      <protection locked="0" hidden="1"/>
    </xf>
    <xf numFmtId="165" fontId="3" fillId="0" borderId="53" xfId="1" applyNumberFormat="1" applyFont="1" applyBorder="1" applyAlignment="1" applyProtection="1">
      <alignment horizontal="center" vertical="center"/>
      <protection hidden="1"/>
    </xf>
    <xf numFmtId="165" fontId="3" fillId="0" borderId="54" xfId="1" applyNumberFormat="1" applyFont="1" applyBorder="1" applyAlignment="1" applyProtection="1">
      <alignment horizontal="center" vertical="center"/>
      <protection hidden="1"/>
    </xf>
    <xf numFmtId="165" fontId="92" fillId="0" borderId="0" xfId="1" applyNumberFormat="1" applyFont="1" applyBorder="1" applyAlignment="1" applyProtection="1">
      <alignment horizontal="center" vertical="center"/>
      <protection hidden="1"/>
    </xf>
    <xf numFmtId="37" fontId="46" fillId="0" borderId="3" xfId="5" applyNumberFormat="1" applyFont="1" applyBorder="1" applyAlignment="1" applyProtection="1">
      <alignment horizontal="left" vertical="center"/>
      <protection hidden="1"/>
    </xf>
    <xf numFmtId="10" fontId="47" fillId="0" borderId="3" xfId="5" applyNumberFormat="1" applyFont="1" applyBorder="1" applyAlignment="1" applyProtection="1">
      <alignment horizontal="center" vertical="center" wrapText="1"/>
      <protection hidden="1"/>
    </xf>
    <xf numFmtId="165" fontId="91" fillId="4" borderId="3" xfId="1" applyNumberFormat="1" applyFont="1" applyFill="1" applyBorder="1" applyAlignment="1" applyProtection="1">
      <alignment vertical="center"/>
      <protection hidden="1"/>
    </xf>
    <xf numFmtId="0" fontId="19" fillId="0" borderId="3" xfId="0" applyFont="1" applyBorder="1" applyAlignment="1" applyProtection="1">
      <alignment vertical="center"/>
      <protection hidden="1"/>
    </xf>
    <xf numFmtId="165" fontId="91" fillId="4" borderId="4" xfId="1" applyNumberFormat="1" applyFont="1" applyFill="1" applyBorder="1" applyAlignment="1" applyProtection="1">
      <alignment vertical="center"/>
      <protection hidden="1"/>
    </xf>
    <xf numFmtId="0" fontId="64" fillId="0" borderId="52" xfId="0" applyFont="1" applyBorder="1" applyAlignment="1">
      <alignment vertical="center" wrapText="1"/>
    </xf>
    <xf numFmtId="165" fontId="5" fillId="5" borderId="57" xfId="1" applyNumberFormat="1" applyFont="1" applyFill="1" applyBorder="1" applyAlignment="1">
      <alignment horizontal="left" vertical="center" wrapText="1"/>
    </xf>
    <xf numFmtId="165" fontId="3" fillId="0" borderId="58" xfId="1" applyNumberFormat="1" applyFont="1" applyBorder="1" applyAlignment="1" applyProtection="1">
      <alignment horizontal="left" vertical="center" wrapText="1"/>
      <protection hidden="1"/>
    </xf>
    <xf numFmtId="44" fontId="3" fillId="5" borderId="55" xfId="1" applyFont="1" applyFill="1" applyBorder="1" applyAlignment="1" applyProtection="1">
      <alignment horizontal="left" vertical="center" wrapText="1"/>
      <protection hidden="1"/>
    </xf>
    <xf numFmtId="9" fontId="3" fillId="5" borderId="55" xfId="1" applyNumberFormat="1" applyFont="1" applyFill="1" applyBorder="1" applyAlignment="1" applyProtection="1">
      <alignment horizontal="center" vertical="center" wrapText="1"/>
      <protection hidden="1"/>
    </xf>
    <xf numFmtId="172" fontId="3" fillId="5" borderId="58" xfId="1" applyNumberFormat="1" applyFont="1" applyFill="1" applyBorder="1" applyAlignment="1" applyProtection="1">
      <alignment horizontal="left" vertical="center" wrapText="1"/>
      <protection hidden="1"/>
    </xf>
    <xf numFmtId="165" fontId="3" fillId="0" borderId="59" xfId="1" applyNumberFormat="1" applyFont="1" applyBorder="1" applyAlignment="1" applyProtection="1">
      <alignment horizontal="left" vertical="center" wrapText="1"/>
      <protection hidden="1"/>
    </xf>
    <xf numFmtId="172" fontId="3" fillId="5" borderId="59" xfId="1" applyNumberFormat="1" applyFont="1" applyFill="1" applyBorder="1" applyAlignment="1" applyProtection="1">
      <alignment horizontal="left" vertical="center" wrapText="1"/>
      <protection hidden="1"/>
    </xf>
    <xf numFmtId="165" fontId="3" fillId="5" borderId="59" xfId="1" applyNumberFormat="1" applyFont="1" applyFill="1" applyBorder="1" applyAlignment="1" applyProtection="1">
      <alignment horizontal="left" vertical="center" wrapText="1"/>
      <protection hidden="1"/>
    </xf>
    <xf numFmtId="0" fontId="48" fillId="8" borderId="61" xfId="0" applyFont="1" applyFill="1" applyBorder="1" applyAlignment="1" applyProtection="1">
      <alignment horizontal="center" vertical="center" wrapText="1"/>
      <protection hidden="1"/>
    </xf>
    <xf numFmtId="0" fontId="17" fillId="3" borderId="61" xfId="0" applyFont="1" applyFill="1" applyBorder="1" applyAlignment="1" applyProtection="1">
      <alignment horizontal="left" vertical="center" wrapText="1"/>
      <protection hidden="1"/>
    </xf>
    <xf numFmtId="0" fontId="19" fillId="0" borderId="61" xfId="0" applyFont="1" applyBorder="1" applyAlignment="1" applyProtection="1">
      <alignment vertical="center"/>
      <protection locked="0" hidden="1"/>
    </xf>
    <xf numFmtId="37" fontId="93" fillId="0" borderId="2" xfId="5" applyNumberFormat="1" applyFont="1" applyBorder="1" applyAlignment="1" applyProtection="1">
      <alignment horizontal="left" vertical="center"/>
      <protection hidden="1"/>
    </xf>
    <xf numFmtId="37" fontId="93" fillId="0" borderId="0" xfId="5" applyNumberFormat="1" applyFont="1" applyAlignment="1" applyProtection="1">
      <alignment horizontal="left" vertical="center"/>
      <protection hidden="1"/>
    </xf>
    <xf numFmtId="15" fontId="3" fillId="9" borderId="7" xfId="109" applyNumberFormat="1" applyFill="1" applyBorder="1" applyAlignment="1" applyProtection="1">
      <alignment horizontal="center" vertical="center"/>
      <protection locked="0"/>
    </xf>
    <xf numFmtId="0" fontId="57" fillId="0" borderId="0" xfId="0" applyFont="1" applyAlignment="1">
      <alignment vertical="center"/>
    </xf>
    <xf numFmtId="0" fontId="57" fillId="0" borderId="0" xfId="0" applyFont="1" applyAlignment="1">
      <alignment vertical="center" wrapText="1"/>
    </xf>
    <xf numFmtId="0" fontId="3" fillId="9" borderId="1" xfId="109" applyFill="1" applyBorder="1" applyAlignment="1" applyProtection="1">
      <alignment horizontal="center" vertical="center" wrapText="1" shrinkToFit="1"/>
      <protection locked="0"/>
    </xf>
    <xf numFmtId="44" fontId="3" fillId="9" borderId="1" xfId="109" applyNumberFormat="1" applyFill="1" applyBorder="1" applyAlignment="1" applyProtection="1">
      <alignment vertical="center" wrapText="1" shrinkToFit="1"/>
      <protection locked="0"/>
    </xf>
    <xf numFmtId="15" fontId="27" fillId="9" borderId="1" xfId="109" applyNumberFormat="1" applyFont="1" applyFill="1" applyBorder="1" applyAlignment="1" applyProtection="1">
      <alignment horizontal="center" vertical="center" wrapText="1"/>
      <protection locked="0"/>
    </xf>
    <xf numFmtId="15" fontId="3" fillId="9" borderId="0" xfId="109" applyNumberFormat="1" applyFill="1" applyAlignment="1" applyProtection="1">
      <alignment horizontal="center" vertical="center"/>
      <protection locked="0"/>
    </xf>
    <xf numFmtId="9" fontId="3" fillId="9" borderId="1" xfId="2" applyFont="1" applyFill="1" applyBorder="1" applyAlignment="1" applyProtection="1">
      <alignment horizontal="center" vertical="center" wrapText="1" shrinkToFit="1"/>
      <protection locked="0"/>
    </xf>
    <xf numFmtId="0" fontId="67" fillId="8" borderId="7" xfId="5" applyFont="1" applyFill="1" applyBorder="1" applyAlignment="1" applyProtection="1">
      <alignment horizontal="center" vertical="center"/>
      <protection hidden="1"/>
    </xf>
    <xf numFmtId="0" fontId="49" fillId="8" borderId="28" xfId="468" applyFont="1" applyFill="1" applyBorder="1" applyAlignment="1" applyProtection="1">
      <alignment horizontal="center" vertical="center" wrapText="1"/>
      <protection hidden="1"/>
    </xf>
    <xf numFmtId="0" fontId="49" fillId="8" borderId="29" xfId="468" applyFont="1" applyFill="1" applyBorder="1" applyAlignment="1" applyProtection="1">
      <alignment horizontal="center" vertical="center" wrapText="1"/>
      <protection hidden="1"/>
    </xf>
    <xf numFmtId="0" fontId="67" fillId="8" borderId="30" xfId="5" applyFont="1" applyFill="1" applyBorder="1" applyAlignment="1" applyProtection="1">
      <alignment horizontal="center" vertical="center"/>
      <protection hidden="1"/>
    </xf>
    <xf numFmtId="0" fontId="67" fillId="8" borderId="17" xfId="5" applyFont="1" applyFill="1" applyBorder="1" applyAlignment="1" applyProtection="1">
      <alignment horizontal="center" vertical="center"/>
      <protection hidden="1"/>
    </xf>
    <xf numFmtId="0" fontId="67" fillId="8" borderId="21" xfId="5" applyFont="1" applyFill="1" applyBorder="1" applyAlignment="1" applyProtection="1">
      <alignment horizontal="center" vertical="center"/>
      <protection hidden="1"/>
    </xf>
    <xf numFmtId="0" fontId="95" fillId="8" borderId="8" xfId="0" applyFont="1" applyFill="1" applyBorder="1" applyAlignment="1">
      <alignment horizontal="center" vertical="center"/>
    </xf>
    <xf numFmtId="0" fontId="67" fillId="8" borderId="0" xfId="5" applyFont="1" applyFill="1" applyAlignment="1" applyProtection="1">
      <alignment horizontal="center" vertical="center"/>
      <protection hidden="1"/>
    </xf>
    <xf numFmtId="0" fontId="0" fillId="9" borderId="0" xfId="0" applyFill="1"/>
    <xf numFmtId="15" fontId="3" fillId="9" borderId="12" xfId="109" applyNumberFormat="1" applyFill="1" applyBorder="1" applyAlignment="1" applyProtection="1">
      <alignment horizontal="center" vertical="center"/>
      <protection locked="0"/>
    </xf>
    <xf numFmtId="0" fontId="49" fillId="8" borderId="30" xfId="468" applyFont="1" applyFill="1" applyBorder="1" applyAlignment="1" applyProtection="1">
      <alignment horizontal="center" vertical="center" wrapText="1"/>
      <protection hidden="1"/>
    </xf>
    <xf numFmtId="0" fontId="49" fillId="8" borderId="17" xfId="468" applyFont="1" applyFill="1" applyBorder="1" applyAlignment="1" applyProtection="1">
      <alignment horizontal="center" vertical="center" wrapText="1"/>
      <protection hidden="1"/>
    </xf>
    <xf numFmtId="0" fontId="49" fillId="8" borderId="21" xfId="468" applyFont="1" applyFill="1" applyBorder="1" applyAlignment="1" applyProtection="1">
      <alignment horizontal="center" vertical="center" wrapText="1"/>
      <protection hidden="1"/>
    </xf>
    <xf numFmtId="0" fontId="49" fillId="8" borderId="7" xfId="468" applyFont="1" applyFill="1" applyBorder="1" applyAlignment="1" applyProtection="1">
      <alignment horizontal="center" vertical="center" wrapText="1"/>
      <protection hidden="1"/>
    </xf>
    <xf numFmtId="0" fontId="67" fillId="8" borderId="33" xfId="5" applyFont="1" applyFill="1" applyBorder="1" applyAlignment="1" applyProtection="1">
      <alignment horizontal="center" vertical="center"/>
      <protection hidden="1"/>
    </xf>
    <xf numFmtId="0" fontId="67" fillId="8" borderId="33" xfId="5" applyFont="1" applyFill="1" applyBorder="1" applyAlignment="1" applyProtection="1">
      <alignment horizontal="center" vertical="center" wrapText="1"/>
      <protection hidden="1"/>
    </xf>
    <xf numFmtId="15" fontId="3" fillId="9" borderId="62" xfId="109" applyNumberFormat="1" applyFill="1" applyBorder="1" applyAlignment="1" applyProtection="1">
      <alignment horizontal="center" vertical="center"/>
      <protection locked="0"/>
    </xf>
    <xf numFmtId="176" fontId="1" fillId="6" borderId="62" xfId="1" applyNumberFormat="1" applyFont="1" applyFill="1" applyBorder="1" applyAlignment="1" applyProtection="1">
      <alignment vertical="center"/>
      <protection hidden="1"/>
    </xf>
    <xf numFmtId="176" fontId="1" fillId="6" borderId="72" xfId="1" applyNumberFormat="1" applyFont="1" applyFill="1" applyBorder="1" applyAlignment="1" applyProtection="1">
      <alignment vertical="center"/>
      <protection hidden="1"/>
    </xf>
    <xf numFmtId="176" fontId="1" fillId="6" borderId="73" xfId="1" applyNumberFormat="1" applyFont="1" applyFill="1" applyBorder="1" applyAlignment="1" applyProtection="1">
      <alignment vertical="center"/>
      <protection hidden="1"/>
    </xf>
    <xf numFmtId="176" fontId="1" fillId="6" borderId="75" xfId="1" applyNumberFormat="1" applyFont="1" applyFill="1" applyBorder="1" applyAlignment="1" applyProtection="1">
      <alignment vertical="center"/>
      <protection hidden="1"/>
    </xf>
    <xf numFmtId="176" fontId="1" fillId="6" borderId="76" xfId="1" applyNumberFormat="1" applyFont="1" applyFill="1" applyBorder="1" applyAlignment="1" applyProtection="1">
      <alignment vertical="center"/>
      <protection hidden="1"/>
    </xf>
    <xf numFmtId="176" fontId="75" fillId="6" borderId="77" xfId="1" applyNumberFormat="1" applyFont="1" applyFill="1" applyBorder="1" applyAlignment="1" applyProtection="1">
      <alignment vertical="center"/>
      <protection hidden="1"/>
    </xf>
    <xf numFmtId="176" fontId="75" fillId="6" borderId="70" xfId="1" applyNumberFormat="1" applyFont="1" applyFill="1" applyBorder="1" applyAlignment="1" applyProtection="1">
      <alignment vertical="center"/>
      <protection hidden="1"/>
    </xf>
    <xf numFmtId="0" fontId="19" fillId="9" borderId="77" xfId="0" applyFont="1" applyFill="1" applyBorder="1" applyAlignment="1" applyProtection="1">
      <alignment vertical="center"/>
      <protection locked="0" hidden="1"/>
    </xf>
    <xf numFmtId="0" fontId="0" fillId="9" borderId="77" xfId="0" applyFill="1" applyBorder="1"/>
    <xf numFmtId="0" fontId="0" fillId="9" borderId="70" xfId="0" applyFill="1" applyBorder="1"/>
    <xf numFmtId="15" fontId="3" fillId="9" borderId="73" xfId="109" applyNumberFormat="1" applyFill="1" applyBorder="1" applyAlignment="1" applyProtection="1">
      <alignment horizontal="center" vertical="center"/>
      <protection locked="0"/>
    </xf>
    <xf numFmtId="15" fontId="3" fillId="9" borderId="75" xfId="109" applyNumberFormat="1" applyFill="1" applyBorder="1" applyAlignment="1" applyProtection="1">
      <alignment horizontal="center" vertical="center"/>
      <protection locked="0"/>
    </xf>
    <xf numFmtId="15" fontId="3" fillId="9" borderId="76" xfId="109" applyNumberFormat="1" applyFill="1" applyBorder="1" applyAlignment="1" applyProtection="1">
      <alignment horizontal="center" vertical="center"/>
      <protection locked="0"/>
    </xf>
    <xf numFmtId="0" fontId="49" fillId="8" borderId="78" xfId="468" applyFont="1" applyFill="1" applyBorder="1" applyAlignment="1" applyProtection="1">
      <alignment horizontal="center" vertical="center" wrapText="1"/>
      <protection hidden="1"/>
    </xf>
    <xf numFmtId="0" fontId="49" fillId="8" borderId="79" xfId="468" applyFont="1" applyFill="1" applyBorder="1" applyAlignment="1" applyProtection="1">
      <alignment horizontal="center" vertical="center" wrapText="1"/>
      <protection hidden="1"/>
    </xf>
    <xf numFmtId="0" fontId="49" fillId="8" borderId="80" xfId="468" applyFont="1" applyFill="1" applyBorder="1" applyAlignment="1" applyProtection="1">
      <alignment horizontal="center" vertical="center" wrapText="1"/>
      <protection hidden="1"/>
    </xf>
    <xf numFmtId="0" fontId="67" fillId="8" borderId="5" xfId="5" applyFont="1" applyFill="1" applyBorder="1" applyAlignment="1" applyProtection="1">
      <alignment horizontal="right" vertical="center"/>
      <protection hidden="1"/>
    </xf>
    <xf numFmtId="0" fontId="67" fillId="8" borderId="0" xfId="5" applyFont="1" applyFill="1" applyAlignment="1" applyProtection="1">
      <alignment horizontal="right" vertical="center"/>
      <protection hidden="1"/>
    </xf>
    <xf numFmtId="0" fontId="67" fillId="8" borderId="0" xfId="5" applyFont="1" applyFill="1" applyAlignment="1" applyProtection="1">
      <alignment horizontal="right" vertical="center" wrapText="1"/>
      <protection hidden="1"/>
    </xf>
    <xf numFmtId="0" fontId="67" fillId="8" borderId="9" xfId="5" applyFont="1" applyFill="1" applyBorder="1" applyAlignment="1" applyProtection="1">
      <alignment horizontal="right" vertical="center" wrapText="1"/>
      <protection hidden="1"/>
    </xf>
    <xf numFmtId="0" fontId="3" fillId="9" borderId="62" xfId="468" applyFill="1" applyBorder="1" applyAlignment="1" applyProtection="1">
      <alignment horizontal="left" vertical="center" wrapText="1"/>
      <protection locked="0" hidden="1"/>
    </xf>
    <xf numFmtId="0" fontId="19" fillId="9" borderId="62" xfId="0" applyFont="1" applyFill="1" applyBorder="1" applyAlignment="1" applyProtection="1">
      <alignment vertical="center"/>
      <protection locked="0"/>
    </xf>
    <xf numFmtId="0" fontId="3" fillId="9" borderId="62" xfId="468" applyFill="1" applyBorder="1" applyAlignment="1" applyProtection="1">
      <alignment horizontal="left" vertical="center"/>
      <protection locked="0" hidden="1"/>
    </xf>
    <xf numFmtId="44" fontId="1" fillId="6" borderId="62" xfId="1" applyFont="1" applyFill="1" applyBorder="1" applyAlignment="1" applyProtection="1">
      <alignment vertical="center"/>
      <protection hidden="1"/>
    </xf>
    <xf numFmtId="0" fontId="0" fillId="9" borderId="62" xfId="0" applyFill="1" applyBorder="1" applyProtection="1">
      <protection locked="0"/>
    </xf>
    <xf numFmtId="1" fontId="1" fillId="9" borderId="71" xfId="1" applyNumberFormat="1" applyFont="1" applyFill="1" applyBorder="1" applyAlignment="1" applyProtection="1">
      <alignment vertical="center"/>
      <protection locked="0" hidden="1"/>
    </xf>
    <xf numFmtId="0" fontId="3" fillId="9" borderId="72" xfId="468" applyFill="1" applyBorder="1" applyAlignment="1" applyProtection="1">
      <alignment horizontal="left" vertical="center" wrapText="1"/>
      <protection locked="0" hidden="1"/>
    </xf>
    <xf numFmtId="0" fontId="3" fillId="9" borderId="73" xfId="468" applyFill="1" applyBorder="1" applyAlignment="1" applyProtection="1">
      <alignment horizontal="left" vertical="center"/>
      <protection locked="0" hidden="1"/>
    </xf>
    <xf numFmtId="0" fontId="0" fillId="9" borderId="72" xfId="0" applyFill="1" applyBorder="1" applyProtection="1">
      <protection locked="0"/>
    </xf>
    <xf numFmtId="0" fontId="0" fillId="9" borderId="73" xfId="0" applyFill="1" applyBorder="1" applyProtection="1">
      <protection locked="0"/>
    </xf>
    <xf numFmtId="0" fontId="0" fillId="9" borderId="73" xfId="0" applyFill="1" applyBorder="1"/>
    <xf numFmtId="0" fontId="0" fillId="9" borderId="74" xfId="0" applyFill="1" applyBorder="1" applyProtection="1">
      <protection locked="0"/>
    </xf>
    <xf numFmtId="0" fontId="0" fillId="9" borderId="75" xfId="0" applyFill="1" applyBorder="1" applyProtection="1">
      <protection locked="0"/>
    </xf>
    <xf numFmtId="0" fontId="3" fillId="9" borderId="75" xfId="468" applyFill="1" applyBorder="1" applyAlignment="1" applyProtection="1">
      <alignment horizontal="left" vertical="center"/>
      <protection locked="0" hidden="1"/>
    </xf>
    <xf numFmtId="0" fontId="0" fillId="9" borderId="76" xfId="0" applyFill="1" applyBorder="1" applyProtection="1">
      <protection locked="0"/>
    </xf>
    <xf numFmtId="1" fontId="1" fillId="9" borderId="72" xfId="1" applyNumberFormat="1" applyFont="1" applyFill="1" applyBorder="1" applyAlignment="1" applyProtection="1">
      <alignment vertical="center"/>
      <protection locked="0" hidden="1"/>
    </xf>
    <xf numFmtId="1" fontId="1" fillId="9" borderId="74" xfId="1" applyNumberFormat="1" applyFont="1" applyFill="1" applyBorder="1" applyAlignment="1" applyProtection="1">
      <alignment vertical="center"/>
      <protection locked="0" hidden="1"/>
    </xf>
    <xf numFmtId="44" fontId="1" fillId="6" borderId="75" xfId="1" applyFont="1" applyFill="1" applyBorder="1" applyAlignment="1" applyProtection="1">
      <alignment vertical="center"/>
      <protection hidden="1"/>
    </xf>
    <xf numFmtId="0" fontId="63" fillId="0" borderId="1" xfId="109" applyFont="1" applyBorder="1" applyAlignment="1">
      <alignment horizontal="center" vertical="center" wrapText="1"/>
    </xf>
    <xf numFmtId="0" fontId="63" fillId="0" borderId="1" xfId="109" applyFont="1" applyBorder="1" applyAlignment="1">
      <alignment horizontal="center" vertical="center"/>
    </xf>
    <xf numFmtId="0" fontId="0" fillId="9" borderId="81" xfId="0" applyFill="1" applyBorder="1" applyAlignment="1" applyProtection="1">
      <alignment vertical="center"/>
      <protection locked="0"/>
    </xf>
    <xf numFmtId="0" fontId="0" fillId="9" borderId="81" xfId="0" applyFill="1" applyBorder="1" applyAlignment="1" applyProtection="1">
      <alignment horizontal="center" vertical="center"/>
      <protection locked="0"/>
    </xf>
    <xf numFmtId="0" fontId="0" fillId="9" borderId="77" xfId="0" applyFill="1" applyBorder="1" applyAlignment="1" applyProtection="1">
      <alignment vertical="center"/>
      <protection locked="0"/>
    </xf>
    <xf numFmtId="0" fontId="0" fillId="9" borderId="77" xfId="0" applyFill="1" applyBorder="1" applyAlignment="1" applyProtection="1">
      <alignment horizontal="center" vertical="center"/>
      <protection locked="0"/>
    </xf>
    <xf numFmtId="0" fontId="0" fillId="9" borderId="70" xfId="0" applyFill="1" applyBorder="1" applyAlignment="1" applyProtection="1">
      <alignment vertical="center"/>
      <protection locked="0"/>
    </xf>
    <xf numFmtId="0" fontId="0" fillId="9" borderId="70" xfId="0" applyFill="1" applyBorder="1" applyAlignment="1" applyProtection="1">
      <alignment horizontal="center" vertical="center"/>
      <protection locked="0"/>
    </xf>
    <xf numFmtId="10" fontId="3" fillId="9" borderId="13" xfId="2" applyNumberFormat="1" applyFont="1" applyFill="1" applyBorder="1" applyAlignment="1" applyProtection="1">
      <alignment horizontal="center" vertical="center"/>
      <protection locked="0"/>
    </xf>
    <xf numFmtId="44" fontId="1" fillId="6" borderId="6" xfId="1" applyFont="1" applyFill="1" applyBorder="1" applyAlignment="1" applyProtection="1">
      <alignment vertical="center"/>
      <protection hidden="1"/>
    </xf>
    <xf numFmtId="10" fontId="3" fillId="9" borderId="9" xfId="2" applyNumberFormat="1" applyFont="1" applyFill="1" applyBorder="1" applyAlignment="1" applyProtection="1">
      <alignment horizontal="center" vertical="center"/>
      <protection locked="0"/>
    </xf>
    <xf numFmtId="10" fontId="3" fillId="9" borderId="14" xfId="2" applyNumberFormat="1" applyFont="1" applyFill="1" applyBorder="1" applyAlignment="1" applyProtection="1">
      <alignment horizontal="center" vertical="center"/>
      <protection locked="0"/>
    </xf>
    <xf numFmtId="44" fontId="1" fillId="6" borderId="7" xfId="1" applyFont="1" applyFill="1" applyBorder="1" applyAlignment="1" applyProtection="1">
      <alignment vertical="center"/>
      <protection hidden="1"/>
    </xf>
    <xf numFmtId="44" fontId="1" fillId="6" borderId="13" xfId="1" applyFont="1" applyFill="1" applyBorder="1" applyAlignment="1" applyProtection="1">
      <alignment vertical="center"/>
      <protection hidden="1"/>
    </xf>
    <xf numFmtId="44" fontId="1" fillId="6" borderId="5" xfId="1" applyFont="1" applyFill="1" applyBorder="1" applyAlignment="1" applyProtection="1">
      <alignment vertical="center"/>
      <protection hidden="1"/>
    </xf>
    <xf numFmtId="44" fontId="1" fillId="6" borderId="0" xfId="1" applyFont="1" applyFill="1" applyBorder="1" applyAlignment="1" applyProtection="1">
      <alignment vertical="center"/>
      <protection hidden="1"/>
    </xf>
    <xf numFmtId="44" fontId="1" fillId="6" borderId="9" xfId="1" applyFont="1" applyFill="1" applyBorder="1" applyAlignment="1" applyProtection="1">
      <alignment vertical="center"/>
      <protection hidden="1"/>
    </xf>
    <xf numFmtId="44" fontId="1" fillId="6" borderId="11" xfId="1" applyFont="1" applyFill="1" applyBorder="1" applyAlignment="1" applyProtection="1">
      <alignment vertical="center"/>
      <protection hidden="1"/>
    </xf>
    <xf numFmtId="44" fontId="1" fillId="6" borderId="12" xfId="1" applyFont="1" applyFill="1" applyBorder="1" applyAlignment="1" applyProtection="1">
      <alignment vertical="center"/>
      <protection hidden="1"/>
    </xf>
    <xf numFmtId="44" fontId="1" fillId="6" borderId="14" xfId="1" applyFont="1" applyFill="1" applyBorder="1" applyAlignment="1" applyProtection="1">
      <alignment vertical="center"/>
      <protection hidden="1"/>
    </xf>
    <xf numFmtId="44" fontId="75" fillId="6" borderId="9" xfId="1" applyFont="1" applyFill="1" applyBorder="1" applyAlignment="1" applyProtection="1">
      <alignment vertical="center"/>
      <protection hidden="1"/>
    </xf>
    <xf numFmtId="0" fontId="84" fillId="9" borderId="0" xfId="109" applyFont="1" applyFill="1" applyAlignment="1" applyProtection="1">
      <alignment horizontal="center" vertical="center"/>
      <protection locked="0" hidden="1"/>
    </xf>
    <xf numFmtId="0" fontId="19" fillId="9" borderId="24" xfId="0" applyFont="1" applyFill="1" applyBorder="1" applyAlignment="1" applyProtection="1">
      <alignment vertical="center"/>
      <protection locked="0" hidden="1"/>
    </xf>
    <xf numFmtId="0" fontId="0" fillId="9" borderId="24" xfId="0" applyFill="1" applyBorder="1"/>
    <xf numFmtId="165" fontId="19" fillId="0" borderId="0" xfId="0" applyNumberFormat="1" applyFont="1" applyAlignment="1" applyProtection="1">
      <alignment vertical="center"/>
      <protection hidden="1"/>
    </xf>
    <xf numFmtId="0" fontId="19" fillId="0" borderId="0" xfId="0" applyFont="1" applyAlignment="1">
      <alignment vertical="top"/>
    </xf>
    <xf numFmtId="44" fontId="1" fillId="6" borderId="72" xfId="1" applyFont="1" applyFill="1" applyBorder="1" applyAlignment="1" applyProtection="1">
      <alignment vertical="center"/>
      <protection hidden="1"/>
    </xf>
    <xf numFmtId="0" fontId="58" fillId="9" borderId="62" xfId="0" applyFont="1" applyFill="1" applyBorder="1" applyAlignment="1" applyProtection="1">
      <alignment vertical="center"/>
      <protection locked="0"/>
    </xf>
    <xf numFmtId="0" fontId="1" fillId="9" borderId="62" xfId="0" applyFont="1" applyFill="1" applyBorder="1" applyAlignment="1" applyProtection="1">
      <alignment vertical="center"/>
      <protection locked="0"/>
    </xf>
    <xf numFmtId="0" fontId="0" fillId="9" borderId="62" xfId="0" applyFill="1" applyBorder="1" applyAlignment="1" applyProtection="1">
      <alignment vertical="center"/>
      <protection locked="0"/>
    </xf>
    <xf numFmtId="0" fontId="5" fillId="0" borderId="0" xfId="109" applyFont="1" applyAlignment="1" applyProtection="1">
      <alignment vertical="center"/>
      <protection hidden="1"/>
    </xf>
    <xf numFmtId="0" fontId="31" fillId="0" borderId="0" xfId="109" applyFont="1" applyAlignment="1" applyProtection="1">
      <alignment vertical="center"/>
      <protection hidden="1"/>
    </xf>
    <xf numFmtId="0" fontId="36" fillId="0" borderId="0" xfId="109" applyFont="1" applyAlignment="1" applyProtection="1">
      <alignment horizontal="right" vertical="center" wrapText="1"/>
      <protection hidden="1"/>
    </xf>
    <xf numFmtId="0" fontId="31" fillId="0" borderId="0" xfId="109" applyFont="1" applyAlignment="1" applyProtection="1">
      <alignment horizontal="right" vertical="center"/>
      <protection hidden="1"/>
    </xf>
    <xf numFmtId="0" fontId="37" fillId="0" borderId="0" xfId="109" applyFont="1" applyAlignment="1" applyProtection="1">
      <alignment vertical="center"/>
      <protection hidden="1"/>
    </xf>
    <xf numFmtId="0" fontId="36" fillId="0" borderId="0" xfId="109" applyFont="1" applyAlignment="1" applyProtection="1">
      <alignment horizontal="right" vertical="center"/>
      <protection hidden="1"/>
    </xf>
    <xf numFmtId="0" fontId="49" fillId="8" borderId="1" xfId="109" applyFont="1" applyFill="1" applyBorder="1" applyAlignment="1" applyProtection="1">
      <alignment horizontal="center" vertical="center" wrapText="1"/>
      <protection hidden="1"/>
    </xf>
    <xf numFmtId="0" fontId="49" fillId="0" borderId="0" xfId="109" applyFont="1" applyAlignment="1" applyProtection="1">
      <alignment vertical="center"/>
      <protection hidden="1"/>
    </xf>
    <xf numFmtId="0" fontId="49" fillId="8" borderId="1" xfId="109" applyFont="1" applyFill="1" applyBorder="1" applyAlignment="1" applyProtection="1">
      <alignment horizontal="center" vertical="top" wrapText="1"/>
      <protection hidden="1"/>
    </xf>
    <xf numFmtId="44" fontId="52" fillId="0" borderId="15" xfId="109" applyNumberFormat="1" applyFont="1" applyBorder="1" applyAlignment="1" applyProtection="1">
      <alignment horizontal="center" vertical="center"/>
      <protection hidden="1"/>
    </xf>
    <xf numFmtId="0" fontId="3" fillId="9" borderId="62" xfId="468" applyFill="1" applyBorder="1" applyAlignment="1" applyProtection="1">
      <alignment horizontal="left" vertical="center" wrapText="1"/>
      <protection locked="0"/>
    </xf>
    <xf numFmtId="0" fontId="3" fillId="9" borderId="62" xfId="468" applyFill="1" applyBorder="1" applyAlignment="1" applyProtection="1">
      <alignment horizontal="left" vertical="center"/>
      <protection locked="0"/>
    </xf>
    <xf numFmtId="4" fontId="3" fillId="9" borderId="62" xfId="468" applyNumberFormat="1" applyFill="1" applyBorder="1" applyAlignment="1" applyProtection="1">
      <alignment horizontal="center" vertical="center" wrapText="1"/>
      <protection locked="0"/>
    </xf>
    <xf numFmtId="4" fontId="3" fillId="9" borderId="62" xfId="468" applyNumberFormat="1" applyFill="1" applyBorder="1" applyAlignment="1" applyProtection="1">
      <alignment horizontal="center" wrapText="1"/>
      <protection locked="0"/>
    </xf>
    <xf numFmtId="0" fontId="6" fillId="9" borderId="62" xfId="4" applyFill="1" applyBorder="1" applyAlignment="1" applyProtection="1">
      <alignment horizontal="left" vertical="center" wrapText="1"/>
      <protection locked="0"/>
    </xf>
    <xf numFmtId="0" fontId="0" fillId="9" borderId="62" xfId="0" applyFill="1" applyBorder="1" applyAlignment="1" applyProtection="1">
      <alignment horizontal="left"/>
      <protection locked="0"/>
    </xf>
    <xf numFmtId="0" fontId="0" fillId="9" borderId="75" xfId="0" applyFill="1" applyBorder="1" applyAlignment="1" applyProtection="1">
      <alignment horizontal="left"/>
      <protection locked="0"/>
    </xf>
    <xf numFmtId="0" fontId="3" fillId="9" borderId="75" xfId="468" applyFill="1" applyBorder="1" applyAlignment="1" applyProtection="1">
      <alignment horizontal="left" vertical="center"/>
      <protection locked="0"/>
    </xf>
    <xf numFmtId="4" fontId="3" fillId="9" borderId="75" xfId="468" applyNumberFormat="1" applyFill="1" applyBorder="1" applyAlignment="1" applyProtection="1">
      <alignment horizontal="center" wrapText="1"/>
      <protection locked="0"/>
    </xf>
    <xf numFmtId="0" fontId="98" fillId="8" borderId="5" xfId="5" applyFont="1" applyFill="1" applyBorder="1" applyAlignment="1" applyProtection="1">
      <alignment horizontal="center" vertical="center"/>
      <protection hidden="1"/>
    </xf>
    <xf numFmtId="0" fontId="98" fillId="8" borderId="0" xfId="5" applyFont="1" applyFill="1" applyAlignment="1" applyProtection="1">
      <alignment horizontal="center" vertical="center"/>
      <protection hidden="1"/>
    </xf>
    <xf numFmtId="0" fontId="98" fillId="8" borderId="9" xfId="5" applyFont="1" applyFill="1" applyBorder="1" applyAlignment="1" applyProtection="1">
      <alignment horizontal="center" vertical="center"/>
      <protection hidden="1"/>
    </xf>
    <xf numFmtId="0" fontId="98" fillId="8" borderId="7" xfId="5" applyFont="1" applyFill="1" applyBorder="1" applyAlignment="1" applyProtection="1">
      <alignment horizontal="center" vertical="center"/>
      <protection hidden="1"/>
    </xf>
    <xf numFmtId="0" fontId="98" fillId="8" borderId="13" xfId="5" applyFont="1" applyFill="1" applyBorder="1" applyAlignment="1" applyProtection="1">
      <alignment horizontal="center" vertical="center"/>
      <protection hidden="1"/>
    </xf>
    <xf numFmtId="0" fontId="98" fillId="8" borderId="6" xfId="5" applyFont="1" applyFill="1" applyBorder="1" applyAlignment="1" applyProtection="1">
      <alignment horizontal="center" vertical="center"/>
      <protection hidden="1"/>
    </xf>
    <xf numFmtId="0" fontId="3" fillId="9" borderId="6" xfId="468" applyFill="1" applyBorder="1" applyAlignment="1" applyProtection="1">
      <alignment horizontal="left" vertical="center" wrapText="1"/>
      <protection locked="0"/>
    </xf>
    <xf numFmtId="0" fontId="19" fillId="9" borderId="7" xfId="0" applyFont="1" applyFill="1" applyBorder="1" applyAlignment="1" applyProtection="1">
      <alignment vertical="center"/>
      <protection locked="0"/>
    </xf>
    <xf numFmtId="0" fontId="3" fillId="9" borderId="7" xfId="468" applyFill="1" applyBorder="1" applyAlignment="1" applyProtection="1">
      <alignment horizontal="left" vertical="center" wrapText="1"/>
      <protection locked="0"/>
    </xf>
    <xf numFmtId="4" fontId="3" fillId="9" borderId="7" xfId="468" applyNumberFormat="1" applyFill="1" applyBorder="1" applyAlignment="1" applyProtection="1">
      <alignment horizontal="center" vertical="center" wrapText="1"/>
      <protection locked="0"/>
    </xf>
    <xf numFmtId="176" fontId="3" fillId="9" borderId="7" xfId="468" applyNumberFormat="1" applyFill="1" applyBorder="1" applyAlignment="1" applyProtection="1">
      <alignment horizontal="center" vertical="center" wrapText="1"/>
      <protection locked="0"/>
    </xf>
    <xf numFmtId="164" fontId="0" fillId="9" borderId="7" xfId="0" applyNumberFormat="1" applyFill="1" applyBorder="1" applyProtection="1">
      <protection locked="0"/>
    </xf>
    <xf numFmtId="176" fontId="1" fillId="9" borderId="31" xfId="1" applyNumberFormat="1" applyFont="1" applyFill="1" applyBorder="1" applyAlignment="1" applyProtection="1">
      <alignment vertical="center"/>
      <protection locked="0"/>
    </xf>
    <xf numFmtId="0" fontId="3" fillId="9" borderId="5" xfId="468" applyFill="1" applyBorder="1" applyAlignment="1" applyProtection="1">
      <alignment horizontal="left" vertical="center" wrapText="1"/>
      <protection locked="0"/>
    </xf>
    <xf numFmtId="0" fontId="3" fillId="9" borderId="0" xfId="468" applyFill="1" applyAlignment="1" applyProtection="1">
      <alignment horizontal="left" vertical="center" wrapText="1"/>
      <protection locked="0"/>
    </xf>
    <xf numFmtId="0" fontId="3" fillId="9" borderId="0" xfId="468" applyFill="1" applyAlignment="1" applyProtection="1">
      <alignment horizontal="left" vertical="center"/>
      <protection locked="0"/>
    </xf>
    <xf numFmtId="4" fontId="3" fillId="9" borderId="0" xfId="468" applyNumberFormat="1" applyFill="1" applyAlignment="1" applyProtection="1">
      <alignment horizontal="center" wrapText="1"/>
      <protection locked="0"/>
    </xf>
    <xf numFmtId="176" fontId="3" fillId="9" borderId="0" xfId="468" applyNumberFormat="1" applyFill="1" applyAlignment="1" applyProtection="1">
      <alignment horizontal="center" wrapText="1"/>
      <protection locked="0"/>
    </xf>
    <xf numFmtId="176" fontId="1" fillId="9" borderId="0" xfId="1" applyNumberFormat="1" applyFont="1" applyFill="1" applyBorder="1" applyAlignment="1" applyProtection="1">
      <alignment vertical="center"/>
      <protection locked="0"/>
    </xf>
    <xf numFmtId="0" fontId="6" fillId="9" borderId="5" xfId="4" applyFill="1" applyBorder="1" applyAlignment="1" applyProtection="1">
      <alignment horizontal="left" vertical="center" wrapText="1"/>
      <protection locked="0"/>
    </xf>
    <xf numFmtId="0" fontId="0" fillId="9" borderId="5" xfId="0" applyFill="1" applyBorder="1" applyAlignment="1" applyProtection="1">
      <alignment horizontal="left"/>
      <protection locked="0"/>
    </xf>
    <xf numFmtId="0" fontId="0" fillId="9" borderId="0" xfId="0" applyFill="1" applyAlignment="1" applyProtection="1">
      <alignment horizontal="left"/>
      <protection locked="0"/>
    </xf>
    <xf numFmtId="0" fontId="0" fillId="9" borderId="11"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3" fillId="9" borderId="12" xfId="468" applyFill="1" applyBorder="1" applyAlignment="1" applyProtection="1">
      <alignment horizontal="left" vertical="center"/>
      <protection locked="0"/>
    </xf>
    <xf numFmtId="4" fontId="3" fillId="9" borderId="12" xfId="468" applyNumberFormat="1" applyFill="1" applyBorder="1" applyAlignment="1" applyProtection="1">
      <alignment horizontal="center" wrapText="1"/>
      <protection locked="0"/>
    </xf>
    <xf numFmtId="176" fontId="3" fillId="9" borderId="12" xfId="468" applyNumberFormat="1" applyFill="1" applyBorder="1" applyAlignment="1" applyProtection="1">
      <alignment horizontal="center" wrapText="1"/>
      <protection locked="0"/>
    </xf>
    <xf numFmtId="176" fontId="1" fillId="9" borderId="32" xfId="1" applyNumberFormat="1" applyFont="1" applyFill="1" applyBorder="1" applyAlignment="1" applyProtection="1">
      <alignment vertical="center"/>
      <protection locked="0"/>
    </xf>
    <xf numFmtId="0" fontId="0" fillId="9" borderId="0" xfId="0" applyFill="1" applyProtection="1">
      <protection locked="0"/>
    </xf>
    <xf numFmtId="168" fontId="0" fillId="9" borderId="0" xfId="0" applyNumberFormat="1" applyFill="1"/>
    <xf numFmtId="0" fontId="0" fillId="0" borderId="0" xfId="0" applyAlignment="1">
      <alignment wrapText="1"/>
    </xf>
    <xf numFmtId="0" fontId="15" fillId="0" borderId="0" xfId="0" applyFont="1"/>
    <xf numFmtId="0" fontId="15" fillId="0" borderId="1" xfId="0" applyFont="1" applyBorder="1" applyAlignment="1">
      <alignment vertical="center" wrapText="1"/>
    </xf>
    <xf numFmtId="0" fontId="15" fillId="0" borderId="0" xfId="0" applyFont="1" applyAlignment="1">
      <alignment wrapText="1"/>
    </xf>
    <xf numFmtId="0" fontId="57" fillId="0" borderId="0" xfId="0" applyFont="1"/>
    <xf numFmtId="0" fontId="3" fillId="9" borderId="7" xfId="468" applyFill="1" applyBorder="1" applyAlignment="1" applyProtection="1">
      <alignment horizontal="center" vertical="center" wrapText="1"/>
      <protection locked="0"/>
    </xf>
    <xf numFmtId="0" fontId="5" fillId="0" borderId="0" xfId="109" applyFont="1" applyAlignment="1">
      <alignment horizontal="right" vertical="center" wrapText="1"/>
    </xf>
    <xf numFmtId="0" fontId="0" fillId="0" borderId="82" xfId="0" applyBorder="1"/>
    <xf numFmtId="164" fontId="0" fillId="0" borderId="82" xfId="0" applyNumberFormat="1" applyBorder="1"/>
    <xf numFmtId="8" fontId="0" fillId="0" borderId="82" xfId="0" applyNumberFormat="1" applyBorder="1"/>
    <xf numFmtId="8" fontId="81" fillId="0" borderId="82" xfId="0" applyNumberFormat="1" applyFont="1" applyBorder="1"/>
    <xf numFmtId="0" fontId="64" fillId="0" borderId="82" xfId="0" applyFont="1" applyBorder="1" applyAlignment="1">
      <alignment vertical="center" wrapText="1"/>
    </xf>
    <xf numFmtId="165" fontId="3" fillId="0" borderId="61" xfId="1" applyNumberFormat="1" applyFont="1" applyBorder="1" applyAlignment="1" applyProtection="1">
      <alignment horizontal="left" vertical="center" wrapText="1"/>
      <protection hidden="1"/>
    </xf>
    <xf numFmtId="165" fontId="3" fillId="5" borderId="61" xfId="1" applyNumberFormat="1" applyFont="1" applyFill="1" applyBorder="1" applyAlignment="1" applyProtection="1">
      <alignment horizontal="left" vertical="center" wrapText="1"/>
      <protection hidden="1"/>
    </xf>
    <xf numFmtId="0" fontId="64" fillId="0" borderId="83" xfId="0" applyFont="1" applyBorder="1" applyAlignment="1">
      <alignment vertical="center" wrapText="1"/>
    </xf>
    <xf numFmtId="0" fontId="55" fillId="5" borderId="82" xfId="0" applyFont="1" applyFill="1" applyBorder="1" applyAlignment="1" applyProtection="1">
      <alignment horizontal="left" vertical="center" wrapText="1"/>
      <protection hidden="1"/>
    </xf>
    <xf numFmtId="172" fontId="3" fillId="5" borderId="61" xfId="1" applyNumberFormat="1" applyFont="1" applyFill="1" applyBorder="1" applyAlignment="1" applyProtection="1">
      <alignment horizontal="left" vertical="center" wrapText="1"/>
      <protection hidden="1"/>
    </xf>
    <xf numFmtId="0" fontId="0" fillId="0" borderId="83" xfId="0" applyBorder="1"/>
    <xf numFmtId="0" fontId="0" fillId="0" borderId="60" xfId="0" applyBorder="1"/>
    <xf numFmtId="0" fontId="0" fillId="9" borderId="60" xfId="0" applyFill="1" applyBorder="1"/>
    <xf numFmtId="166" fontId="0" fillId="9" borderId="60" xfId="0" applyNumberFormat="1" applyFill="1" applyBorder="1"/>
    <xf numFmtId="166" fontId="0" fillId="9" borderId="85" xfId="0" applyNumberFormat="1" applyFill="1" applyBorder="1"/>
    <xf numFmtId="166" fontId="73" fillId="9" borderId="85" xfId="0" applyNumberFormat="1" applyFont="1" applyFill="1" applyBorder="1"/>
    <xf numFmtId="0" fontId="15" fillId="9" borderId="88" xfId="0" applyFont="1" applyFill="1" applyBorder="1" applyAlignment="1" applyProtection="1">
      <alignment horizontal="center" vertical="center" wrapText="1"/>
      <protection locked="0"/>
    </xf>
    <xf numFmtId="0" fontId="15" fillId="9" borderId="83" xfId="0" applyFont="1" applyFill="1" applyBorder="1" applyAlignment="1" applyProtection="1">
      <alignment horizontal="center" vertical="center" wrapText="1"/>
      <protection locked="0"/>
    </xf>
    <xf numFmtId="0" fontId="19" fillId="9" borderId="88" xfId="0" applyFont="1" applyFill="1" applyBorder="1" applyAlignment="1" applyProtection="1">
      <alignment horizontal="center" vertical="center" wrapText="1"/>
      <protection locked="0"/>
    </xf>
    <xf numFmtId="0" fontId="19" fillId="9" borderId="89" xfId="0" applyFont="1" applyFill="1" applyBorder="1" applyAlignment="1" applyProtection="1">
      <alignment horizontal="center" vertical="center" wrapText="1"/>
      <protection locked="0"/>
    </xf>
    <xf numFmtId="14" fontId="19" fillId="9" borderId="82" xfId="0" applyNumberFormat="1" applyFont="1" applyFill="1" applyBorder="1" applyAlignment="1" applyProtection="1">
      <alignment horizontal="left" vertical="center" wrapText="1"/>
      <protection locked="0"/>
    </xf>
    <xf numFmtId="0" fontId="19" fillId="9" borderId="82" xfId="0" applyFont="1" applyFill="1" applyBorder="1" applyAlignment="1" applyProtection="1">
      <alignment horizontal="left" vertical="center" wrapText="1"/>
      <protection locked="0"/>
    </xf>
    <xf numFmtId="0" fontId="49" fillId="8" borderId="90" xfId="468" applyFont="1" applyFill="1" applyBorder="1" applyAlignment="1" applyProtection="1">
      <alignment horizontal="center" vertical="center" wrapText="1"/>
      <protection hidden="1"/>
    </xf>
    <xf numFmtId="177" fontId="57" fillId="6" borderId="82" xfId="470" applyNumberFormat="1" applyFont="1" applyFill="1" applyBorder="1" applyAlignment="1" applyProtection="1">
      <alignment horizontal="center" vertical="center"/>
      <protection hidden="1"/>
    </xf>
    <xf numFmtId="178" fontId="57" fillId="18" borderId="82" xfId="470" applyNumberFormat="1" applyFont="1" applyFill="1" applyBorder="1" applyAlignment="1" applyProtection="1">
      <alignment horizontal="center" vertical="center" wrapText="1"/>
      <protection hidden="1"/>
    </xf>
    <xf numFmtId="0" fontId="57" fillId="6" borderId="91" xfId="0" applyFont="1" applyFill="1" applyBorder="1" applyAlignment="1" applyProtection="1">
      <alignment horizontal="left" vertical="center"/>
      <protection hidden="1"/>
    </xf>
    <xf numFmtId="166" fontId="57" fillId="6" borderId="82" xfId="470" applyNumberFormat="1" applyFont="1" applyFill="1" applyBorder="1" applyAlignment="1" applyProtection="1">
      <alignment vertical="center"/>
      <protection hidden="1"/>
    </xf>
    <xf numFmtId="166" fontId="57" fillId="6" borderId="92" xfId="470" applyNumberFormat="1" applyFont="1" applyFill="1" applyBorder="1" applyAlignment="1" applyProtection="1">
      <alignment horizontal="center" vertical="center"/>
      <protection hidden="1"/>
    </xf>
    <xf numFmtId="166" fontId="57" fillId="6" borderId="82" xfId="470" applyNumberFormat="1" applyFont="1" applyFill="1" applyBorder="1" applyAlignment="1" applyProtection="1">
      <alignment horizontal="center" vertical="center"/>
      <protection hidden="1"/>
    </xf>
    <xf numFmtId="0" fontId="85" fillId="18" borderId="82" xfId="109" applyFont="1" applyFill="1" applyBorder="1" applyAlignment="1" applyProtection="1">
      <alignment horizontal="left" vertical="center" wrapText="1"/>
      <protection hidden="1"/>
    </xf>
    <xf numFmtId="0" fontId="85" fillId="18" borderId="82" xfId="109" applyFont="1" applyFill="1" applyBorder="1" applyAlignment="1" applyProtection="1">
      <alignment horizontal="center" vertical="center" wrapText="1" shrinkToFit="1"/>
      <protection hidden="1"/>
    </xf>
    <xf numFmtId="177" fontId="85" fillId="18" borderId="82" xfId="109" applyNumberFormat="1" applyFont="1" applyFill="1" applyBorder="1" applyAlignment="1" applyProtection="1">
      <alignment horizontal="center" vertical="center" wrapText="1"/>
      <protection hidden="1"/>
    </xf>
    <xf numFmtId="0" fontId="85" fillId="19" borderId="82" xfId="109" applyFont="1" applyFill="1" applyBorder="1" applyAlignment="1" applyProtection="1">
      <alignment horizontal="left" vertical="center" wrapText="1"/>
      <protection hidden="1"/>
    </xf>
    <xf numFmtId="0" fontId="85" fillId="19" borderId="82" xfId="109" applyFont="1" applyFill="1" applyBorder="1" applyAlignment="1" applyProtection="1">
      <alignment horizontal="center" vertical="center" wrapText="1" shrinkToFit="1"/>
      <protection hidden="1"/>
    </xf>
    <xf numFmtId="0" fontId="85" fillId="19" borderId="82" xfId="109" applyFont="1" applyFill="1" applyBorder="1" applyAlignment="1" applyProtection="1">
      <alignment horizontal="center" vertical="center" wrapText="1"/>
      <protection hidden="1"/>
    </xf>
    <xf numFmtId="0" fontId="84" fillId="9" borderId="82" xfId="109" applyFont="1" applyFill="1" applyBorder="1" applyAlignment="1" applyProtection="1">
      <alignment horizontal="left" vertical="center"/>
      <protection locked="0"/>
    </xf>
    <xf numFmtId="0" fontId="84" fillId="9" borderId="82" xfId="109" applyFont="1" applyFill="1" applyBorder="1" applyAlignment="1" applyProtection="1">
      <alignment horizontal="left" vertical="center" wrapText="1" shrinkToFit="1"/>
      <protection locked="0"/>
    </xf>
    <xf numFmtId="166" fontId="84" fillId="9" borderId="82" xfId="109" applyNumberFormat="1" applyFont="1" applyFill="1" applyBorder="1" applyAlignment="1" applyProtection="1">
      <alignment horizontal="center" vertical="center"/>
      <protection locked="0"/>
    </xf>
    <xf numFmtId="166" fontId="84" fillId="6" borderId="82" xfId="109" applyNumberFormat="1" applyFont="1" applyFill="1" applyBorder="1" applyAlignment="1" applyProtection="1">
      <alignment horizontal="center" vertical="center"/>
      <protection hidden="1"/>
    </xf>
    <xf numFmtId="0" fontId="86" fillId="9" borderId="82" xfId="109" applyFont="1" applyFill="1" applyBorder="1" applyAlignment="1" applyProtection="1">
      <alignment horizontal="left" vertical="center" wrapText="1"/>
      <protection locked="0"/>
    </xf>
    <xf numFmtId="0" fontId="84" fillId="9" borderId="90" xfId="109" applyFont="1" applyFill="1" applyBorder="1" applyAlignment="1" applyProtection="1">
      <alignment horizontal="left" vertical="center"/>
      <protection locked="0"/>
    </xf>
    <xf numFmtId="0" fontId="84" fillId="9" borderId="90" xfId="109" applyFont="1" applyFill="1" applyBorder="1" applyAlignment="1" applyProtection="1">
      <alignment horizontal="left" vertical="center" wrapText="1" shrinkToFit="1"/>
      <protection locked="0"/>
    </xf>
    <xf numFmtId="0" fontId="84" fillId="9" borderId="82" xfId="109" applyFont="1" applyFill="1" applyBorder="1" applyAlignment="1" applyProtection="1">
      <alignment horizontal="left" vertical="center" wrapText="1"/>
      <protection locked="0"/>
    </xf>
    <xf numFmtId="0" fontId="84" fillId="9" borderId="82" xfId="109" applyFont="1" applyFill="1" applyBorder="1" applyAlignment="1" applyProtection="1">
      <alignment vertical="center" wrapText="1"/>
      <protection locked="0"/>
    </xf>
    <xf numFmtId="0" fontId="84" fillId="0" borderId="82" xfId="109" applyFont="1" applyBorder="1" applyAlignment="1" applyProtection="1">
      <alignment horizontal="left" vertical="center"/>
      <protection locked="0"/>
    </xf>
    <xf numFmtId="0" fontId="79" fillId="0" borderId="82" xfId="0" applyFont="1" applyBorder="1" applyAlignment="1" applyProtection="1">
      <alignment horizontal="center" vertical="center" wrapText="1"/>
      <protection hidden="1"/>
    </xf>
    <xf numFmtId="0" fontId="59" fillId="15" borderId="82" xfId="0" applyFont="1" applyFill="1" applyBorder="1" applyAlignment="1" applyProtection="1">
      <alignment horizontal="center" vertical="center"/>
      <protection hidden="1"/>
    </xf>
    <xf numFmtId="44" fontId="75" fillId="13" borderId="82" xfId="1" applyFont="1" applyFill="1" applyBorder="1" applyAlignment="1" applyProtection="1">
      <alignment vertical="center"/>
      <protection hidden="1"/>
    </xf>
    <xf numFmtId="0" fontId="59" fillId="6" borderId="82" xfId="0" applyFont="1" applyFill="1" applyBorder="1" applyAlignment="1" applyProtection="1">
      <alignment horizontal="center" vertical="center"/>
      <protection hidden="1"/>
    </xf>
    <xf numFmtId="0" fontId="59" fillId="6" borderId="82" xfId="0" applyFont="1" applyFill="1" applyBorder="1" applyAlignment="1" applyProtection="1">
      <alignment vertical="center"/>
      <protection hidden="1"/>
    </xf>
    <xf numFmtId="0" fontId="79" fillId="9" borderId="82" xfId="0" applyFont="1" applyFill="1" applyBorder="1" applyAlignment="1" applyProtection="1">
      <alignment horizontal="center" vertical="center"/>
      <protection hidden="1"/>
    </xf>
    <xf numFmtId="0" fontId="59" fillId="0" borderId="82" xfId="0" applyFont="1" applyBorder="1" applyAlignment="1" applyProtection="1">
      <alignment vertical="center"/>
      <protection hidden="1"/>
    </xf>
    <xf numFmtId="3" fontId="75" fillId="12" borderId="82" xfId="0" applyNumberFormat="1" applyFont="1" applyFill="1" applyBorder="1" applyAlignment="1" applyProtection="1">
      <alignment horizontal="center" vertical="center" wrapText="1"/>
      <protection locked="0" hidden="1"/>
    </xf>
    <xf numFmtId="3" fontId="75" fillId="12" borderId="82" xfId="0" applyNumberFormat="1" applyFont="1" applyFill="1" applyBorder="1" applyAlignment="1" applyProtection="1">
      <alignment vertical="center"/>
      <protection locked="0" hidden="1"/>
    </xf>
    <xf numFmtId="0" fontId="10" fillId="17" borderId="82" xfId="5" applyFont="1" applyFill="1" applyBorder="1" applyAlignment="1" applyProtection="1">
      <alignment horizontal="center" vertical="center"/>
      <protection hidden="1"/>
    </xf>
    <xf numFmtId="165" fontId="3" fillId="9" borderId="93" xfId="1" applyNumberFormat="1" applyFont="1" applyFill="1" applyBorder="1" applyAlignment="1" applyProtection="1">
      <alignment horizontal="left" vertical="center"/>
      <protection hidden="1"/>
    </xf>
    <xf numFmtId="165" fontId="5" fillId="9" borderId="93" xfId="1" applyNumberFormat="1" applyFont="1" applyFill="1" applyBorder="1" applyAlignment="1" applyProtection="1">
      <alignment horizontal="left" vertical="center"/>
      <protection locked="0"/>
    </xf>
    <xf numFmtId="165" fontId="3" fillId="0" borderId="93" xfId="1" applyNumberFormat="1" applyFont="1" applyBorder="1" applyAlignment="1" applyProtection="1">
      <alignment horizontal="left" vertical="center"/>
      <protection hidden="1"/>
    </xf>
    <xf numFmtId="165" fontId="5" fillId="0" borderId="93" xfId="1" applyNumberFormat="1" applyFont="1" applyBorder="1" applyAlignment="1" applyProtection="1">
      <alignment horizontal="left" vertical="center"/>
      <protection hidden="1"/>
    </xf>
    <xf numFmtId="0" fontId="3" fillId="0" borderId="93" xfId="1" applyNumberFormat="1" applyFont="1" applyBorder="1" applyAlignment="1" applyProtection="1">
      <alignment horizontal="left" vertical="center"/>
      <protection hidden="1"/>
    </xf>
    <xf numFmtId="165" fontId="3" fillId="0" borderId="93" xfId="1" applyNumberFormat="1" applyFont="1" applyBorder="1" applyAlignment="1" applyProtection="1">
      <alignment vertical="center"/>
      <protection locked="0" hidden="1"/>
    </xf>
    <xf numFmtId="165" fontId="5" fillId="4" borderId="94" xfId="1" applyNumberFormat="1" applyFont="1" applyFill="1" applyBorder="1" applyAlignment="1" applyProtection="1">
      <alignment vertical="center"/>
      <protection hidden="1"/>
    </xf>
    <xf numFmtId="165" fontId="5" fillId="4" borderId="95" xfId="1" applyNumberFormat="1" applyFont="1" applyFill="1" applyBorder="1" applyAlignment="1" applyProtection="1">
      <alignment vertical="center"/>
      <protection hidden="1"/>
    </xf>
    <xf numFmtId="0" fontId="3" fillId="0" borderId="93" xfId="1" applyNumberFormat="1" applyFont="1" applyFill="1" applyBorder="1" applyAlignment="1" applyProtection="1">
      <alignment horizontal="left" vertical="center"/>
      <protection hidden="1"/>
    </xf>
    <xf numFmtId="165" fontId="3" fillId="0" borderId="93" xfId="1" applyNumberFormat="1" applyFont="1" applyFill="1" applyBorder="1" applyAlignment="1" applyProtection="1">
      <alignment horizontal="left" vertical="center"/>
      <protection hidden="1"/>
    </xf>
    <xf numFmtId="0" fontId="5" fillId="0" borderId="93" xfId="1" applyNumberFormat="1" applyFont="1" applyBorder="1" applyAlignment="1" applyProtection="1">
      <alignment horizontal="left" vertical="center"/>
      <protection hidden="1"/>
    </xf>
    <xf numFmtId="37" fontId="8" fillId="0" borderId="96" xfId="6" applyNumberFormat="1" applyFont="1" applyFill="1" applyBorder="1" applyAlignment="1" applyProtection="1">
      <alignment vertical="center"/>
      <protection hidden="1"/>
    </xf>
    <xf numFmtId="165" fontId="5" fillId="4" borderId="97" xfId="1" applyNumberFormat="1" applyFont="1" applyFill="1" applyBorder="1" applyAlignment="1" applyProtection="1">
      <alignment vertical="center"/>
      <protection hidden="1"/>
    </xf>
    <xf numFmtId="0" fontId="3" fillId="9" borderId="93" xfId="1" applyNumberFormat="1" applyFont="1" applyFill="1" applyBorder="1" applyAlignment="1" applyProtection="1">
      <alignment horizontal="left" vertical="center"/>
      <protection hidden="1"/>
    </xf>
    <xf numFmtId="165" fontId="3" fillId="0" borderId="93" xfId="1" applyNumberFormat="1" applyFont="1" applyBorder="1" applyAlignment="1" applyProtection="1">
      <alignment vertical="center"/>
      <protection hidden="1"/>
    </xf>
    <xf numFmtId="165" fontId="3" fillId="0" borderId="98" xfId="1" applyNumberFormat="1" applyFont="1" applyBorder="1" applyAlignment="1" applyProtection="1">
      <alignment horizontal="center" vertical="center" wrapText="1"/>
      <protection locked="0" hidden="1"/>
    </xf>
    <xf numFmtId="165" fontId="5" fillId="4" borderId="99" xfId="1" applyNumberFormat="1" applyFont="1" applyFill="1" applyBorder="1" applyAlignment="1" applyProtection="1">
      <alignment vertical="center"/>
      <protection hidden="1"/>
    </xf>
    <xf numFmtId="165" fontId="5" fillId="4" borderId="100" xfId="1" applyNumberFormat="1" applyFont="1" applyFill="1" applyBorder="1" applyAlignment="1" applyProtection="1">
      <alignment vertical="center"/>
      <protection hidden="1"/>
    </xf>
    <xf numFmtId="165" fontId="3" fillId="4" borderId="93" xfId="1" applyNumberFormat="1" applyFont="1" applyFill="1" applyBorder="1" applyAlignment="1" applyProtection="1">
      <alignment vertical="center"/>
      <protection hidden="1"/>
    </xf>
    <xf numFmtId="14" fontId="19" fillId="0" borderId="100" xfId="0" applyNumberFormat="1" applyFont="1" applyBorder="1" applyAlignment="1" applyProtection="1">
      <alignment horizontal="left" vertical="center" wrapText="1"/>
      <protection locked="0" hidden="1"/>
    </xf>
    <xf numFmtId="0" fontId="19" fillId="0" borderId="100" xfId="0" applyFont="1" applyBorder="1" applyAlignment="1" applyProtection="1">
      <alignment horizontal="left" vertical="center" wrapText="1"/>
      <protection locked="0" hidden="1"/>
    </xf>
    <xf numFmtId="165" fontId="3" fillId="0" borderId="104" xfId="1" applyNumberFormat="1" applyFont="1" applyBorder="1" applyAlignment="1" applyProtection="1">
      <alignment horizontal="center" vertical="center" wrapText="1"/>
      <protection locked="0" hidden="1"/>
    </xf>
    <xf numFmtId="165" fontId="3" fillId="0" borderId="105" xfId="1" applyNumberFormat="1" applyFont="1" applyBorder="1" applyAlignment="1" applyProtection="1">
      <alignment horizontal="center" vertical="center" wrapText="1"/>
      <protection locked="0" hidden="1"/>
    </xf>
    <xf numFmtId="14" fontId="0" fillId="0" borderId="82" xfId="0" applyNumberFormat="1" applyBorder="1"/>
    <xf numFmtId="44" fontId="1" fillId="6" borderId="106" xfId="1" applyFont="1" applyFill="1" applyBorder="1" applyAlignment="1" applyProtection="1">
      <alignment vertical="center"/>
      <protection hidden="1"/>
    </xf>
    <xf numFmtId="44" fontId="1" fillId="6" borderId="107" xfId="1" applyFont="1" applyFill="1" applyBorder="1" applyAlignment="1" applyProtection="1">
      <alignment vertical="center"/>
      <protection hidden="1"/>
    </xf>
    <xf numFmtId="44" fontId="1" fillId="6" borderId="108" xfId="1" applyFont="1" applyFill="1" applyBorder="1" applyAlignment="1" applyProtection="1">
      <alignment vertical="center"/>
      <protection hidden="1"/>
    </xf>
    <xf numFmtId="44" fontId="1" fillId="6" borderId="73" xfId="1" applyFont="1" applyFill="1" applyBorder="1" applyAlignment="1" applyProtection="1">
      <alignment vertical="center"/>
      <protection hidden="1"/>
    </xf>
    <xf numFmtId="44" fontId="1" fillId="6" borderId="74" xfId="1" applyFont="1" applyFill="1" applyBorder="1" applyAlignment="1" applyProtection="1">
      <alignment vertical="center"/>
      <protection hidden="1"/>
    </xf>
    <xf numFmtId="44" fontId="1" fillId="6" borderId="76" xfId="1" applyFont="1" applyFill="1" applyBorder="1" applyAlignment="1" applyProtection="1">
      <alignment vertical="center"/>
      <protection hidden="1"/>
    </xf>
    <xf numFmtId="176" fontId="1" fillId="6" borderId="110" xfId="1" applyNumberFormat="1" applyFont="1" applyFill="1" applyBorder="1" applyAlignment="1" applyProtection="1">
      <alignment vertical="center"/>
      <protection hidden="1"/>
    </xf>
    <xf numFmtId="176" fontId="1" fillId="6" borderId="109" xfId="1" applyNumberFormat="1" applyFont="1" applyFill="1" applyBorder="1" applyAlignment="1" applyProtection="1">
      <alignment vertical="center"/>
      <protection hidden="1"/>
    </xf>
    <xf numFmtId="164" fontId="0" fillId="4" borderId="82" xfId="0" applyNumberFormat="1" applyFill="1" applyBorder="1"/>
    <xf numFmtId="0" fontId="55" fillId="6" borderId="82" xfId="0" applyFont="1" applyFill="1" applyBorder="1"/>
    <xf numFmtId="0" fontId="55" fillId="0" borderId="0" xfId="0" applyFont="1" applyAlignment="1">
      <alignment horizontal="center" vertical="center"/>
    </xf>
    <xf numFmtId="0" fontId="99" fillId="0" borderId="82" xfId="0" applyFont="1" applyBorder="1" applyAlignment="1">
      <alignment horizontal="center" vertical="top" wrapText="1"/>
    </xf>
    <xf numFmtId="0" fontId="65" fillId="9" borderId="82" xfId="0" applyFont="1" applyFill="1" applyBorder="1" applyAlignment="1">
      <alignment horizontal="center" vertical="top" wrapText="1"/>
    </xf>
    <xf numFmtId="0" fontId="65" fillId="0" borderId="82" xfId="0" applyFont="1" applyBorder="1" applyAlignment="1">
      <alignment horizontal="center" vertical="top" wrapText="1"/>
    </xf>
    <xf numFmtId="0" fontId="100" fillId="9" borderId="82" xfId="0" applyFont="1" applyFill="1" applyBorder="1" applyAlignment="1">
      <alignment horizontal="center" vertical="center"/>
    </xf>
    <xf numFmtId="0" fontId="57" fillId="13" borderId="82" xfId="0" applyFont="1" applyFill="1" applyBorder="1" applyAlignment="1">
      <alignment horizontal="center" wrapText="1"/>
    </xf>
    <xf numFmtId="179" fontId="55" fillId="6" borderId="82" xfId="0" applyNumberFormat="1" applyFont="1" applyFill="1" applyBorder="1"/>
    <xf numFmtId="0" fontId="101" fillId="9" borderId="82" xfId="0" applyFont="1" applyFill="1" applyBorder="1" applyAlignment="1">
      <alignment horizontal="center" wrapText="1"/>
    </xf>
    <xf numFmtId="179" fontId="55" fillId="0" borderId="0" xfId="0" applyNumberFormat="1" applyFont="1"/>
    <xf numFmtId="0" fontId="65" fillId="0" borderId="82" xfId="0" applyFont="1" applyBorder="1" applyAlignment="1">
      <alignment horizontal="center" vertical="center" wrapText="1"/>
    </xf>
    <xf numFmtId="180" fontId="55" fillId="0" borderId="82" xfId="0" applyNumberFormat="1" applyFont="1" applyBorder="1"/>
    <xf numFmtId="180" fontId="0" fillId="0" borderId="82" xfId="0" applyNumberFormat="1" applyBorder="1"/>
    <xf numFmtId="0" fontId="57" fillId="13" borderId="82" xfId="0" applyFont="1" applyFill="1" applyBorder="1" applyAlignment="1">
      <alignment horizontal="center" vertical="center" wrapText="1"/>
    </xf>
    <xf numFmtId="0" fontId="57" fillId="0" borderId="82" xfId="0" applyFont="1" applyBorder="1" applyAlignment="1">
      <alignment horizontal="center" vertical="center" wrapText="1"/>
    </xf>
    <xf numFmtId="0" fontId="57" fillId="11" borderId="82" xfId="0" applyFont="1" applyFill="1" applyBorder="1" applyAlignment="1">
      <alignment horizontal="center" vertical="center" wrapText="1"/>
    </xf>
    <xf numFmtId="0" fontId="68" fillId="0" borderId="82" xfId="0" applyFont="1" applyBorder="1" applyAlignment="1">
      <alignment horizontal="center" vertical="center" wrapText="1"/>
    </xf>
    <xf numFmtId="0" fontId="57" fillId="5" borderId="82" xfId="0" applyFont="1" applyFill="1" applyBorder="1" applyAlignment="1">
      <alignment horizontal="center" vertical="center" wrapText="1"/>
    </xf>
    <xf numFmtId="0" fontId="65" fillId="4" borderId="82" xfId="0" applyFont="1" applyFill="1" applyBorder="1" applyAlignment="1">
      <alignment horizontal="center" vertical="center" wrapText="1"/>
    </xf>
    <xf numFmtId="0" fontId="65" fillId="13" borderId="82" xfId="0" applyFont="1" applyFill="1" applyBorder="1" applyAlignment="1">
      <alignment horizontal="center" vertical="center" wrapText="1"/>
    </xf>
    <xf numFmtId="0" fontId="65" fillId="0" borderId="0" xfId="0" applyFont="1" applyAlignment="1">
      <alignment horizontal="center" vertical="center" wrapText="1"/>
    </xf>
    <xf numFmtId="180" fontId="55" fillId="0" borderId="0" xfId="0" applyNumberFormat="1" applyFont="1"/>
    <xf numFmtId="171" fontId="0" fillId="0" borderId="82" xfId="0" applyNumberFormat="1" applyBorder="1"/>
    <xf numFmtId="0" fontId="101" fillId="0" borderId="0" xfId="0" applyFont="1" applyAlignment="1">
      <alignment horizontal="center" wrapText="1"/>
    </xf>
    <xf numFmtId="0" fontId="102" fillId="0" borderId="82" xfId="0" applyFont="1" applyBorder="1" applyAlignment="1">
      <alignment horizontal="center" vertical="center" wrapText="1"/>
    </xf>
    <xf numFmtId="0" fontId="104" fillId="0" borderId="0" xfId="0" applyFont="1"/>
    <xf numFmtId="0" fontId="56" fillId="24" borderId="82" xfId="0" applyFont="1" applyFill="1" applyBorder="1" applyAlignment="1">
      <alignment horizontal="center" vertical="center" wrapText="1"/>
    </xf>
    <xf numFmtId="0" fontId="68" fillId="13" borderId="82" xfId="0" applyFont="1" applyFill="1" applyBorder="1" applyAlignment="1">
      <alignment horizontal="center" vertical="center" wrapText="1"/>
    </xf>
    <xf numFmtId="0" fontId="68" fillId="4" borderId="82" xfId="0" applyFont="1" applyFill="1" applyBorder="1" applyAlignment="1">
      <alignment horizontal="center" vertical="center" wrapText="1"/>
    </xf>
    <xf numFmtId="0" fontId="68" fillId="13" borderId="82" xfId="0" applyFont="1" applyFill="1" applyBorder="1" applyAlignment="1">
      <alignment horizontal="center" wrapText="1"/>
    </xf>
    <xf numFmtId="0" fontId="56" fillId="24" borderId="88" xfId="0" applyFont="1" applyFill="1" applyBorder="1" applyAlignment="1">
      <alignment horizontal="center" vertical="center" wrapText="1"/>
    </xf>
    <xf numFmtId="0" fontId="56" fillId="0" borderId="0" xfId="0" applyFont="1" applyAlignment="1">
      <alignment horizontal="center" vertical="center" wrapText="1"/>
    </xf>
    <xf numFmtId="0" fontId="68" fillId="11" borderId="82" xfId="0" applyFont="1" applyFill="1" applyBorder="1" applyAlignment="1">
      <alignment horizontal="center" vertical="center" wrapText="1"/>
    </xf>
    <xf numFmtId="0" fontId="103" fillId="25" borderId="82" xfId="0" applyFont="1" applyFill="1" applyBorder="1" applyAlignment="1">
      <alignment horizontal="center" vertical="center"/>
    </xf>
    <xf numFmtId="0" fontId="68" fillId="5" borderId="82" xfId="0" applyFont="1" applyFill="1" applyBorder="1" applyAlignment="1">
      <alignment horizontal="center" vertical="center" wrapText="1"/>
    </xf>
    <xf numFmtId="0" fontId="56" fillId="0" borderId="0" xfId="0" quotePrefix="1" applyFont="1" applyAlignment="1">
      <alignment horizontal="center"/>
    </xf>
    <xf numFmtId="0" fontId="65" fillId="0" borderId="82" xfId="0" applyFont="1" applyBorder="1" applyAlignment="1">
      <alignment horizontal="center" wrapText="1"/>
    </xf>
    <xf numFmtId="0" fontId="57" fillId="24" borderId="0" xfId="0" applyFont="1" applyFill="1"/>
    <xf numFmtId="0" fontId="3" fillId="2" borderId="0" xfId="3" applyFill="1" applyAlignment="1">
      <alignment horizontal="left" wrapText="1"/>
    </xf>
    <xf numFmtId="0" fontId="68" fillId="0" borderId="20" xfId="0" applyFont="1" applyBorder="1" applyAlignment="1" applyProtection="1">
      <alignment horizontal="center" vertical="top"/>
      <protection hidden="1"/>
    </xf>
    <xf numFmtId="0" fontId="68" fillId="9" borderId="84" xfId="0" applyFont="1" applyFill="1" applyBorder="1" applyAlignment="1" applyProtection="1">
      <alignment horizontal="center" vertical="top"/>
      <protection hidden="1"/>
    </xf>
    <xf numFmtId="0" fontId="68" fillId="9" borderId="60" xfId="0" applyFont="1" applyFill="1" applyBorder="1" applyAlignment="1" applyProtection="1">
      <alignment horizontal="center" vertical="top"/>
      <protection hidden="1"/>
    </xf>
    <xf numFmtId="0" fontId="1" fillId="0" borderId="0" xfId="0" applyFont="1" applyAlignment="1" applyProtection="1">
      <alignment horizontal="center" vertical="center" wrapText="1"/>
      <protection hidden="1"/>
    </xf>
    <xf numFmtId="0" fontId="1" fillId="0" borderId="25" xfId="0" applyFont="1" applyBorder="1" applyAlignment="1" applyProtection="1">
      <alignment horizontal="center" vertical="center" wrapText="1"/>
      <protection hidden="1"/>
    </xf>
    <xf numFmtId="0" fontId="13" fillId="10" borderId="2" xfId="469" applyFont="1" applyFill="1" applyBorder="1" applyAlignment="1" applyProtection="1">
      <alignment horizontal="center" vertical="center" wrapText="1"/>
      <protection hidden="1"/>
    </xf>
    <xf numFmtId="0" fontId="13" fillId="10" borderId="4" xfId="469" applyFont="1" applyFill="1" applyBorder="1" applyAlignment="1" applyProtection="1">
      <alignment horizontal="center" vertical="center" wrapText="1"/>
      <protection hidden="1"/>
    </xf>
    <xf numFmtId="0" fontId="1" fillId="0" borderId="0" xfId="0" applyFont="1" applyAlignment="1" applyProtection="1">
      <alignment horizontal="center" vertical="top" wrapText="1"/>
      <protection hidden="1"/>
    </xf>
    <xf numFmtId="0" fontId="1" fillId="0" borderId="25" xfId="0" applyFont="1" applyBorder="1" applyAlignment="1" applyProtection="1">
      <alignment horizontal="center" vertical="top" wrapText="1"/>
      <protection hidden="1"/>
    </xf>
    <xf numFmtId="166" fontId="3" fillId="14" borderId="26" xfId="1" applyNumberFormat="1" applyFont="1" applyFill="1" applyBorder="1" applyAlignment="1" applyProtection="1">
      <alignment horizontal="center" vertical="center"/>
      <protection hidden="1"/>
    </xf>
    <xf numFmtId="166" fontId="3" fillId="14" borderId="27" xfId="1" applyNumberFormat="1" applyFont="1" applyFill="1" applyBorder="1" applyAlignment="1" applyProtection="1">
      <alignment horizontal="center" vertical="center"/>
      <protection hidden="1"/>
    </xf>
    <xf numFmtId="0" fontId="3" fillId="14" borderId="5" xfId="469" quotePrefix="1" applyFill="1" applyBorder="1" applyAlignment="1" applyProtection="1">
      <alignment horizontal="center" vertical="center" wrapText="1"/>
      <protection hidden="1"/>
    </xf>
    <xf numFmtId="0" fontId="3" fillId="14" borderId="9" xfId="469" quotePrefix="1" applyFill="1" applyBorder="1" applyAlignment="1" applyProtection="1">
      <alignment horizontal="center" vertical="center" wrapText="1"/>
      <protection hidden="1"/>
    </xf>
    <xf numFmtId="0" fontId="29" fillId="9" borderId="2" xfId="109" applyFont="1" applyFill="1" applyBorder="1" applyAlignment="1" applyProtection="1">
      <alignment horizontal="center" vertical="center" wrapText="1" shrinkToFit="1"/>
      <protection locked="0"/>
    </xf>
    <xf numFmtId="0" fontId="29" fillId="9" borderId="3" xfId="109" applyFont="1" applyFill="1" applyBorder="1" applyAlignment="1" applyProtection="1">
      <alignment horizontal="center" vertical="center" wrapText="1" shrinkToFit="1"/>
      <protection locked="0"/>
    </xf>
    <xf numFmtId="0" fontId="29" fillId="9" borderId="4" xfId="109" applyFont="1" applyFill="1" applyBorder="1" applyAlignment="1" applyProtection="1">
      <alignment horizontal="center" vertical="center" wrapText="1" shrinkToFit="1"/>
      <protection locked="0"/>
    </xf>
    <xf numFmtId="0" fontId="40" fillId="23" borderId="2" xfId="109" applyFont="1" applyFill="1" applyBorder="1" applyAlignment="1" applyProtection="1">
      <alignment horizontal="center" vertical="center" wrapText="1"/>
      <protection locked="0" hidden="1"/>
    </xf>
    <xf numFmtId="0" fontId="40" fillId="23" borderId="3" xfId="109" applyFont="1" applyFill="1" applyBorder="1" applyAlignment="1" applyProtection="1">
      <alignment horizontal="center" vertical="center" wrapText="1"/>
      <protection locked="0" hidden="1"/>
    </xf>
    <xf numFmtId="0" fontId="40" fillId="23" borderId="4" xfId="109" applyFont="1" applyFill="1" applyBorder="1" applyAlignment="1" applyProtection="1">
      <alignment horizontal="center" vertical="center" wrapText="1"/>
      <protection locked="0" hidden="1"/>
    </xf>
    <xf numFmtId="0" fontId="28" fillId="0" borderId="0" xfId="109" applyFont="1" applyAlignment="1">
      <alignment horizontal="center" vertical="center" wrapText="1"/>
    </xf>
    <xf numFmtId="44" fontId="27" fillId="9" borderId="8" xfId="109" applyNumberFormat="1" applyFont="1" applyFill="1" applyBorder="1" applyAlignment="1" applyProtection="1">
      <alignment horizontal="center" vertical="center" wrapText="1"/>
      <protection locked="0"/>
    </xf>
    <xf numFmtId="44" fontId="27" fillId="9" borderId="10" xfId="109" applyNumberFormat="1" applyFont="1" applyFill="1" applyBorder="1" applyAlignment="1" applyProtection="1">
      <alignment horizontal="center" vertical="center" wrapText="1"/>
      <protection locked="0"/>
    </xf>
    <xf numFmtId="0" fontId="28" fillId="0" borderId="0" xfId="109" applyFont="1" applyAlignment="1">
      <alignment horizontal="right" vertical="center" wrapText="1"/>
    </xf>
    <xf numFmtId="44" fontId="3" fillId="9" borderId="8" xfId="109" applyNumberFormat="1" applyFill="1" applyBorder="1" applyAlignment="1" applyProtection="1">
      <alignment horizontal="center" vertical="center" wrapText="1" shrinkToFit="1"/>
      <protection locked="0"/>
    </xf>
    <xf numFmtId="44" fontId="3" fillId="9" borderId="10" xfId="109" applyNumberFormat="1" applyFill="1" applyBorder="1" applyAlignment="1" applyProtection="1">
      <alignment horizontal="center" vertical="center" wrapText="1" shrinkToFit="1"/>
      <protection locked="0"/>
    </xf>
    <xf numFmtId="0" fontId="28" fillId="0" borderId="9" xfId="109" applyFont="1" applyBorder="1" applyAlignment="1">
      <alignment horizontal="right" vertical="center" wrapText="1"/>
    </xf>
    <xf numFmtId="0" fontId="3" fillId="9" borderId="8" xfId="109" applyFill="1" applyBorder="1" applyAlignment="1" applyProtection="1">
      <alignment horizontal="center" vertical="center" wrapText="1" shrinkToFit="1"/>
      <protection locked="0"/>
    </xf>
    <xf numFmtId="0" fontId="3" fillId="9" borderId="10" xfId="109" applyFill="1" applyBorder="1" applyAlignment="1" applyProtection="1">
      <alignment horizontal="center" vertical="center" wrapText="1" shrinkToFit="1"/>
      <protection locked="0"/>
    </xf>
    <xf numFmtId="15" fontId="27" fillId="9" borderId="8" xfId="109" applyNumberFormat="1" applyFont="1" applyFill="1" applyBorder="1" applyAlignment="1" applyProtection="1">
      <alignment horizontal="center" vertical="center" wrapText="1"/>
      <protection locked="0"/>
    </xf>
    <xf numFmtId="15" fontId="27" fillId="9" borderId="10" xfId="109" applyNumberFormat="1" applyFont="1" applyFill="1" applyBorder="1" applyAlignment="1" applyProtection="1">
      <alignment horizontal="center" vertical="center" wrapText="1"/>
      <protection locked="0"/>
    </xf>
    <xf numFmtId="171" fontId="27" fillId="9" borderId="8" xfId="109" applyNumberFormat="1" applyFont="1" applyFill="1" applyBorder="1" applyAlignment="1" applyProtection="1">
      <alignment horizontal="center" vertical="center" wrapText="1"/>
      <protection locked="0"/>
    </xf>
    <xf numFmtId="171" fontId="27" fillId="9" borderId="10" xfId="109" applyNumberFormat="1" applyFont="1" applyFill="1" applyBorder="1" applyAlignment="1" applyProtection="1">
      <alignment horizontal="center" vertical="center" wrapText="1"/>
      <protection locked="0"/>
    </xf>
    <xf numFmtId="0" fontId="17" fillId="8" borderId="0" xfId="109" applyFont="1" applyFill="1" applyAlignment="1">
      <alignment horizontal="center" vertical="center" wrapText="1"/>
    </xf>
    <xf numFmtId="0" fontId="29" fillId="23" borderId="2" xfId="109" applyFont="1" applyFill="1" applyBorder="1" applyAlignment="1" applyProtection="1">
      <alignment horizontal="center" vertical="center" wrapText="1" shrinkToFit="1"/>
      <protection locked="0" hidden="1"/>
    </xf>
    <xf numFmtId="0" fontId="29" fillId="23" borderId="3" xfId="109" applyFont="1" applyFill="1" applyBorder="1" applyAlignment="1" applyProtection="1">
      <alignment horizontal="center" vertical="center" wrapText="1" shrinkToFit="1"/>
      <protection locked="0" hidden="1"/>
    </xf>
    <xf numFmtId="0" fontId="29" fillId="23" borderId="4" xfId="109" applyFont="1" applyFill="1" applyBorder="1" applyAlignment="1" applyProtection="1">
      <alignment horizontal="center" vertical="center" wrapText="1" shrinkToFit="1"/>
      <protection locked="0" hidden="1"/>
    </xf>
    <xf numFmtId="0" fontId="96" fillId="22" borderId="0" xfId="109" applyFont="1" applyFill="1" applyAlignment="1">
      <alignment horizontal="center" vertical="center"/>
    </xf>
    <xf numFmtId="0" fontId="13" fillId="0" borderId="56" xfId="0" applyFont="1" applyBorder="1" applyAlignment="1" applyProtection="1">
      <alignment horizontal="center" vertical="center" wrapText="1"/>
      <protection hidden="1"/>
    </xf>
    <xf numFmtId="0" fontId="13" fillId="0" borderId="86" xfId="0" applyFont="1" applyBorder="1" applyAlignment="1" applyProtection="1">
      <alignment horizontal="center" vertical="center" wrapText="1"/>
      <protection hidden="1"/>
    </xf>
    <xf numFmtId="0" fontId="13" fillId="0" borderId="87" xfId="0" applyFont="1" applyBorder="1" applyAlignment="1" applyProtection="1">
      <alignment horizontal="center" vertical="center" wrapText="1"/>
      <protection hidden="1"/>
    </xf>
    <xf numFmtId="0" fontId="13" fillId="0" borderId="65"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66" xfId="0" applyFont="1" applyBorder="1" applyAlignment="1" applyProtection="1">
      <alignment horizontal="center" vertical="center" wrapText="1"/>
      <protection hidden="1"/>
    </xf>
    <xf numFmtId="15" fontId="39" fillId="0" borderId="0" xfId="109" applyNumberFormat="1" applyFont="1" applyAlignment="1" applyProtection="1">
      <alignment horizontal="center" vertical="center" wrapText="1"/>
      <protection locked="0"/>
    </xf>
    <xf numFmtId="0" fontId="39" fillId="0" borderId="0" xfId="109" applyFont="1" applyAlignment="1" applyProtection="1">
      <alignment horizontal="center" vertical="center" wrapText="1"/>
      <protection locked="0"/>
    </xf>
    <xf numFmtId="175" fontId="57" fillId="9" borderId="2" xfId="0" applyNumberFormat="1" applyFont="1" applyFill="1" applyBorder="1" applyAlignment="1">
      <alignment horizontal="center" vertical="center" wrapText="1"/>
    </xf>
    <xf numFmtId="175" fontId="57" fillId="9" borderId="3" xfId="0" applyNumberFormat="1" applyFont="1" applyFill="1" applyBorder="1" applyAlignment="1">
      <alignment horizontal="center" vertical="center" wrapText="1"/>
    </xf>
    <xf numFmtId="0" fontId="72" fillId="0" borderId="0" xfId="0" applyFont="1" applyAlignment="1">
      <alignment horizontal="center" vertical="top"/>
    </xf>
    <xf numFmtId="0" fontId="67" fillId="8" borderId="63" xfId="5" applyFont="1" applyFill="1" applyBorder="1" applyAlignment="1" applyProtection="1">
      <alignment horizontal="center" vertical="center"/>
      <protection hidden="1"/>
    </xf>
    <xf numFmtId="0" fontId="67" fillId="8" borderId="3" xfId="5" applyFont="1" applyFill="1" applyBorder="1" applyAlignment="1" applyProtection="1">
      <alignment horizontal="center" vertical="center"/>
      <protection hidden="1"/>
    </xf>
    <xf numFmtId="0" fontId="67" fillId="8" borderId="4" xfId="5" applyFont="1" applyFill="1" applyBorder="1" applyAlignment="1" applyProtection="1">
      <alignment horizontal="center" vertical="center"/>
      <protection hidden="1"/>
    </xf>
    <xf numFmtId="0" fontId="67" fillId="8" borderId="2" xfId="5" applyFont="1" applyFill="1" applyBorder="1" applyAlignment="1" applyProtection="1">
      <alignment horizontal="center" vertical="center"/>
      <protection hidden="1"/>
    </xf>
    <xf numFmtId="0" fontId="67" fillId="8" borderId="64" xfId="5" applyFont="1" applyFill="1" applyBorder="1" applyAlignment="1" applyProtection="1">
      <alignment horizontal="center" vertical="center"/>
      <protection hidden="1"/>
    </xf>
    <xf numFmtId="175" fontId="57" fillId="9" borderId="67" xfId="0" applyNumberFormat="1" applyFont="1" applyFill="1" applyBorder="1" applyAlignment="1">
      <alignment horizontal="center" vertical="center" wrapText="1"/>
    </xf>
    <xf numFmtId="175" fontId="57" fillId="9" borderId="68" xfId="0" applyNumberFormat="1" applyFont="1" applyFill="1" applyBorder="1" applyAlignment="1">
      <alignment horizontal="center" vertical="center" wrapText="1"/>
    </xf>
    <xf numFmtId="175" fontId="57" fillId="9" borderId="69" xfId="0" applyNumberFormat="1" applyFont="1" applyFill="1" applyBorder="1" applyAlignment="1">
      <alignment horizontal="center" vertical="center" wrapText="1"/>
    </xf>
    <xf numFmtId="168" fontId="71" fillId="0" borderId="5" xfId="5" applyNumberFormat="1" applyFont="1" applyBorder="1" applyAlignment="1" applyProtection="1">
      <alignment horizontal="center" vertical="center"/>
      <protection hidden="1"/>
    </xf>
    <xf numFmtId="168" fontId="71" fillId="0" borderId="0" xfId="5" applyNumberFormat="1" applyFont="1" applyAlignment="1" applyProtection="1">
      <alignment horizontal="center" vertical="center"/>
      <protection hidden="1"/>
    </xf>
    <xf numFmtId="168" fontId="83" fillId="0" borderId="0" xfId="5" applyNumberFormat="1" applyFont="1" applyAlignment="1" applyProtection="1">
      <alignment horizontal="center" vertical="center"/>
      <protection hidden="1"/>
    </xf>
    <xf numFmtId="37" fontId="52" fillId="0" borderId="2" xfId="5" applyNumberFormat="1" applyFont="1" applyBorder="1" applyAlignment="1" applyProtection="1">
      <alignment horizontal="center" vertical="center"/>
      <protection hidden="1"/>
    </xf>
    <xf numFmtId="37" fontId="52" fillId="0" borderId="4" xfId="5" applyNumberFormat="1" applyFont="1" applyBorder="1" applyAlignment="1" applyProtection="1">
      <alignment horizontal="center" vertical="center"/>
      <protection hidden="1"/>
    </xf>
    <xf numFmtId="168" fontId="53" fillId="0" borderId="2" xfId="5" applyNumberFormat="1" applyFont="1" applyBorder="1" applyAlignment="1" applyProtection="1">
      <alignment horizontal="center" vertical="center"/>
      <protection hidden="1"/>
    </xf>
    <xf numFmtId="168" fontId="53" fillId="0" borderId="4" xfId="5" applyNumberFormat="1" applyFont="1" applyBorder="1" applyAlignment="1" applyProtection="1">
      <alignment horizontal="center" vertical="center"/>
      <protection hidden="1"/>
    </xf>
    <xf numFmtId="0" fontId="72" fillId="6" borderId="56" xfId="0" applyFont="1" applyFill="1" applyBorder="1" applyAlignment="1">
      <alignment horizontal="center" vertical="top"/>
    </xf>
    <xf numFmtId="0" fontId="72" fillId="6" borderId="86" xfId="0" applyFont="1" applyFill="1" applyBorder="1" applyAlignment="1">
      <alignment horizontal="center" vertical="top"/>
    </xf>
    <xf numFmtId="9" fontId="27" fillId="6" borderId="2" xfId="2" applyFont="1" applyFill="1" applyBorder="1" applyAlignment="1" applyProtection="1">
      <alignment horizontal="center" vertical="center"/>
      <protection locked="0" hidden="1"/>
    </xf>
    <xf numFmtId="9" fontId="27" fillId="6" borderId="4" xfId="2" applyFont="1" applyFill="1" applyBorder="1" applyAlignment="1" applyProtection="1">
      <alignment horizontal="center" vertical="center"/>
      <protection locked="0" hidden="1"/>
    </xf>
    <xf numFmtId="0" fontId="5" fillId="0" borderId="0" xfId="0" applyFont="1" applyAlignment="1" applyProtection="1">
      <alignment horizontal="right" vertical="center" wrapText="1"/>
      <protection hidden="1"/>
    </xf>
    <xf numFmtId="41" fontId="32" fillId="0" borderId="0" xfId="0" applyNumberFormat="1" applyFont="1" applyAlignment="1" applyProtection="1">
      <alignment horizontal="center" vertical="center" wrapText="1"/>
      <protection hidden="1"/>
    </xf>
    <xf numFmtId="0" fontId="48" fillId="8" borderId="61" xfId="0" applyFont="1" applyFill="1" applyBorder="1" applyAlignment="1" applyProtection="1">
      <alignment horizontal="center" vertical="center" wrapText="1"/>
      <protection hidden="1"/>
    </xf>
    <xf numFmtId="0" fontId="48" fillId="8" borderId="0" xfId="0" applyFont="1" applyFill="1" applyAlignment="1" applyProtection="1">
      <alignment horizontal="center" vertical="center" wrapText="1"/>
      <protection hidden="1"/>
    </xf>
    <xf numFmtId="0" fontId="13" fillId="0" borderId="101" xfId="0" applyFont="1" applyBorder="1" applyAlignment="1" applyProtection="1">
      <alignment horizontal="left" vertical="center" wrapText="1"/>
      <protection hidden="1"/>
    </xf>
    <xf numFmtId="0" fontId="13" fillId="0" borderId="102" xfId="0" applyFont="1" applyBorder="1" applyAlignment="1" applyProtection="1">
      <alignment horizontal="left" vertical="center" wrapText="1"/>
      <protection hidden="1"/>
    </xf>
    <xf numFmtId="0" fontId="15" fillId="0" borderId="101" xfId="0" applyFont="1" applyBorder="1" applyAlignment="1" applyProtection="1">
      <alignment horizontal="center" vertical="center" wrapText="1"/>
      <protection locked="0" hidden="1"/>
    </xf>
    <xf numFmtId="0" fontId="15" fillId="0" borderId="102" xfId="0" applyFont="1" applyBorder="1" applyAlignment="1" applyProtection="1">
      <alignment horizontal="center" vertical="center" wrapText="1"/>
      <protection locked="0" hidden="1"/>
    </xf>
    <xf numFmtId="0" fontId="15" fillId="0" borderId="103" xfId="0" applyFont="1" applyBorder="1" applyAlignment="1" applyProtection="1">
      <alignment horizontal="center" vertical="center" wrapText="1"/>
      <protection locked="0" hidden="1"/>
    </xf>
    <xf numFmtId="0" fontId="19" fillId="0" borderId="101" xfId="0" applyFont="1" applyBorder="1" applyAlignment="1" applyProtection="1">
      <alignment horizontal="center" vertical="center" wrapText="1"/>
      <protection locked="0" hidden="1"/>
    </xf>
    <xf numFmtId="0" fontId="19" fillId="0" borderId="103" xfId="0" applyFont="1" applyBorder="1" applyAlignment="1" applyProtection="1">
      <alignment horizontal="center" vertical="center" wrapText="1"/>
      <protection locked="0" hidden="1"/>
    </xf>
    <xf numFmtId="0" fontId="25" fillId="0" borderId="0" xfId="0" applyFont="1" applyAlignment="1" applyProtection="1">
      <alignment horizontal="left" vertical="center" wrapText="1"/>
      <protection hidden="1"/>
    </xf>
    <xf numFmtId="165" fontId="3" fillId="0" borderId="98" xfId="1" applyNumberFormat="1" applyFont="1" applyBorder="1" applyAlignment="1" applyProtection="1">
      <alignment horizontal="center" vertical="center" wrapText="1"/>
      <protection locked="0" hidden="1"/>
    </xf>
    <xf numFmtId="165" fontId="3" fillId="0" borderId="104" xfId="1" applyNumberFormat="1" applyFont="1" applyBorder="1" applyAlignment="1" applyProtection="1">
      <alignment horizontal="center" vertical="center" wrapText="1"/>
      <protection locked="0" hidden="1"/>
    </xf>
    <xf numFmtId="165" fontId="3" fillId="0" borderId="105" xfId="1" applyNumberFormat="1" applyFont="1" applyBorder="1" applyAlignment="1" applyProtection="1">
      <alignment horizontal="center" vertical="center" wrapText="1"/>
      <protection locked="0" hidden="1"/>
    </xf>
    <xf numFmtId="0" fontId="17" fillId="3" borderId="61" xfId="0" applyFont="1" applyFill="1" applyBorder="1" applyAlignment="1" applyProtection="1">
      <alignment horizontal="left" vertical="center" wrapText="1"/>
      <protection hidden="1"/>
    </xf>
    <xf numFmtId="0" fontId="19" fillId="0" borderId="61" xfId="0" applyFont="1" applyBorder="1" applyAlignment="1" applyProtection="1">
      <alignment vertical="center"/>
      <protection locked="0" hidden="1"/>
    </xf>
  </cellXfs>
  <cellStyles count="473">
    <cellStyle name="Calculation 2" xfId="472" xr:uid="{FBD94B1C-B109-7140-9E37-73A9D79B53F4}"/>
    <cellStyle name="Comma" xfId="470" builtinId="3"/>
    <cellStyle name="Comma 2" xfId="7" xr:uid="{00000000-0005-0000-0000-000000000000}"/>
    <cellStyle name="Comma 2 2" xfId="8" xr:uid="{00000000-0005-0000-0000-000001000000}"/>
    <cellStyle name="Comma 2 2 2" xfId="9" xr:uid="{00000000-0005-0000-0000-000002000000}"/>
    <cellStyle name="Comma 2 2 2 2" xfId="10" xr:uid="{00000000-0005-0000-0000-000003000000}"/>
    <cellStyle name="Comma 2 2 3" xfId="11" xr:uid="{00000000-0005-0000-0000-000004000000}"/>
    <cellStyle name="Comma 2 2 3 2" xfId="12" xr:uid="{00000000-0005-0000-0000-000005000000}"/>
    <cellStyle name="Comma 2 2 4" xfId="13" xr:uid="{00000000-0005-0000-0000-000006000000}"/>
    <cellStyle name="Comma 2 2 5" xfId="14" xr:uid="{00000000-0005-0000-0000-000007000000}"/>
    <cellStyle name="Comma 2 3" xfId="15" xr:uid="{00000000-0005-0000-0000-000008000000}"/>
    <cellStyle name="Comma 2 3 2" xfId="16" xr:uid="{00000000-0005-0000-0000-000009000000}"/>
    <cellStyle name="Comma 2 3 2 2" xfId="17" xr:uid="{00000000-0005-0000-0000-00000A000000}"/>
    <cellStyle name="Comma 2 3 3" xfId="18" xr:uid="{00000000-0005-0000-0000-00000B000000}"/>
    <cellStyle name="Comma 2 3 3 2" xfId="19" xr:uid="{00000000-0005-0000-0000-00000C000000}"/>
    <cellStyle name="Comma 2 3 4" xfId="20" xr:uid="{00000000-0005-0000-0000-00000D000000}"/>
    <cellStyle name="Comma 2 3 5" xfId="21" xr:uid="{00000000-0005-0000-0000-00000E000000}"/>
    <cellStyle name="Comma 2 4" xfId="22" xr:uid="{00000000-0005-0000-0000-00000F000000}"/>
    <cellStyle name="Comma 2 4 2" xfId="23" xr:uid="{00000000-0005-0000-0000-000010000000}"/>
    <cellStyle name="Comma 2 5" xfId="24" xr:uid="{00000000-0005-0000-0000-000011000000}"/>
    <cellStyle name="Comma 2 5 2" xfId="25" xr:uid="{00000000-0005-0000-0000-000012000000}"/>
    <cellStyle name="Comma 2 6" xfId="26" xr:uid="{00000000-0005-0000-0000-000013000000}"/>
    <cellStyle name="Comma 2 6 2" xfId="27" xr:uid="{00000000-0005-0000-0000-000014000000}"/>
    <cellStyle name="Comma 2 7" xfId="28" xr:uid="{00000000-0005-0000-0000-000015000000}"/>
    <cellStyle name="Comma 3" xfId="29" xr:uid="{00000000-0005-0000-0000-000016000000}"/>
    <cellStyle name="Comma 3 2" xfId="30" xr:uid="{00000000-0005-0000-0000-000017000000}"/>
    <cellStyle name="Comma 3 2 2" xfId="31" xr:uid="{00000000-0005-0000-0000-000018000000}"/>
    <cellStyle name="Comma 3 2 2 2" xfId="32" xr:uid="{00000000-0005-0000-0000-000019000000}"/>
    <cellStyle name="Comma 3 2 3" xfId="33" xr:uid="{00000000-0005-0000-0000-00001A000000}"/>
    <cellStyle name="Comma 3 2 3 2" xfId="34" xr:uid="{00000000-0005-0000-0000-00001B000000}"/>
    <cellStyle name="Comma 3 2 4" xfId="35" xr:uid="{00000000-0005-0000-0000-00001C000000}"/>
    <cellStyle name="Comma 3 2 5" xfId="36" xr:uid="{00000000-0005-0000-0000-00001D000000}"/>
    <cellStyle name="Comma 3 3" xfId="37" xr:uid="{00000000-0005-0000-0000-00001E000000}"/>
    <cellStyle name="Comma 3 3 2" xfId="38" xr:uid="{00000000-0005-0000-0000-00001F000000}"/>
    <cellStyle name="Comma 3 4" xfId="39" xr:uid="{00000000-0005-0000-0000-000020000000}"/>
    <cellStyle name="Comma 3 4 2" xfId="40" xr:uid="{00000000-0005-0000-0000-000021000000}"/>
    <cellStyle name="Comma 3 5" xfId="41" xr:uid="{00000000-0005-0000-0000-000022000000}"/>
    <cellStyle name="Comma 3 6" xfId="42" xr:uid="{00000000-0005-0000-0000-000023000000}"/>
    <cellStyle name="Comma 4" xfId="43" xr:uid="{00000000-0005-0000-0000-000024000000}"/>
    <cellStyle name="Comma 4 2" xfId="44" xr:uid="{00000000-0005-0000-0000-000025000000}"/>
    <cellStyle name="Comma 4 2 2" xfId="45" xr:uid="{00000000-0005-0000-0000-000026000000}"/>
    <cellStyle name="Comma 4 3" xfId="46" xr:uid="{00000000-0005-0000-0000-000027000000}"/>
    <cellStyle name="Comma 4 3 2" xfId="47" xr:uid="{00000000-0005-0000-0000-000028000000}"/>
    <cellStyle name="Comma 4 4" xfId="48" xr:uid="{00000000-0005-0000-0000-000029000000}"/>
    <cellStyle name="Comma 4 5" xfId="49" xr:uid="{00000000-0005-0000-0000-00002A000000}"/>
    <cellStyle name="Comma 5" xfId="50" xr:uid="{00000000-0005-0000-0000-00002B000000}"/>
    <cellStyle name="Comma 5 2" xfId="51" xr:uid="{00000000-0005-0000-0000-00002C000000}"/>
    <cellStyle name="Comma_BUDALLOC" xfId="6" xr:uid="{00000000-0005-0000-0000-00002D000000}"/>
    <cellStyle name="Currency" xfId="1" builtinId="4"/>
    <cellStyle name="Currency 2" xfId="52" xr:uid="{00000000-0005-0000-0000-00002F000000}"/>
    <cellStyle name="Currency 2 2" xfId="53" xr:uid="{00000000-0005-0000-0000-000030000000}"/>
    <cellStyle name="Currency 2 2 2" xfId="54" xr:uid="{00000000-0005-0000-0000-000031000000}"/>
    <cellStyle name="Currency 2 2 2 2" xfId="55" xr:uid="{00000000-0005-0000-0000-000032000000}"/>
    <cellStyle name="Currency 2 2 3" xfId="56" xr:uid="{00000000-0005-0000-0000-000033000000}"/>
    <cellStyle name="Currency 2 2 3 2" xfId="57" xr:uid="{00000000-0005-0000-0000-000034000000}"/>
    <cellStyle name="Currency 2 2 4" xfId="58" xr:uid="{00000000-0005-0000-0000-000035000000}"/>
    <cellStyle name="Currency 2 2 5" xfId="59" xr:uid="{00000000-0005-0000-0000-000036000000}"/>
    <cellStyle name="Currency 2 3" xfId="60" xr:uid="{00000000-0005-0000-0000-000037000000}"/>
    <cellStyle name="Currency 2 3 2" xfId="61" xr:uid="{00000000-0005-0000-0000-000038000000}"/>
    <cellStyle name="Currency 2 3 2 2" xfId="62" xr:uid="{00000000-0005-0000-0000-000039000000}"/>
    <cellStyle name="Currency 2 3 3" xfId="63" xr:uid="{00000000-0005-0000-0000-00003A000000}"/>
    <cellStyle name="Currency 2 3 3 2" xfId="64" xr:uid="{00000000-0005-0000-0000-00003B000000}"/>
    <cellStyle name="Currency 2 3 4" xfId="65" xr:uid="{00000000-0005-0000-0000-00003C000000}"/>
    <cellStyle name="Currency 2 3 5" xfId="66" xr:uid="{00000000-0005-0000-0000-00003D000000}"/>
    <cellStyle name="Currency 2 4" xfId="67" xr:uid="{00000000-0005-0000-0000-00003E000000}"/>
    <cellStyle name="Currency 2 4 2" xfId="68" xr:uid="{00000000-0005-0000-0000-00003F000000}"/>
    <cellStyle name="Currency 2 5" xfId="69" xr:uid="{00000000-0005-0000-0000-000040000000}"/>
    <cellStyle name="Currency 2 5 2" xfId="70" xr:uid="{00000000-0005-0000-0000-000041000000}"/>
    <cellStyle name="Currency 2 6" xfId="71" xr:uid="{00000000-0005-0000-0000-000042000000}"/>
    <cellStyle name="Currency 2 6 2" xfId="72" xr:uid="{00000000-0005-0000-0000-000043000000}"/>
    <cellStyle name="Currency 2 7" xfId="73" xr:uid="{00000000-0005-0000-0000-000044000000}"/>
    <cellStyle name="Currency 3" xfId="74" xr:uid="{00000000-0005-0000-0000-000045000000}"/>
    <cellStyle name="Currency 3 2" xfId="75" xr:uid="{00000000-0005-0000-0000-000046000000}"/>
    <cellStyle name="Currency 3 2 2" xfId="76" xr:uid="{00000000-0005-0000-0000-000047000000}"/>
    <cellStyle name="Currency 3 3" xfId="77" xr:uid="{00000000-0005-0000-0000-000048000000}"/>
    <cellStyle name="Currency 3 3 2" xfId="78" xr:uid="{00000000-0005-0000-0000-000049000000}"/>
    <cellStyle name="Currency 3 4" xfId="79" xr:uid="{00000000-0005-0000-0000-00004A000000}"/>
    <cellStyle name="Currency 3 5" xfId="80" xr:uid="{00000000-0005-0000-0000-00004B000000}"/>
    <cellStyle name="Currency 4" xfId="81" xr:uid="{00000000-0005-0000-0000-00004C000000}"/>
    <cellStyle name="Currency 4 2" xfId="82" xr:uid="{00000000-0005-0000-0000-00004D000000}"/>
    <cellStyle name="Currency 4 2 2" xfId="83" xr:uid="{00000000-0005-0000-0000-00004E000000}"/>
    <cellStyle name="Currency 4 3" xfId="84" xr:uid="{00000000-0005-0000-0000-00004F000000}"/>
    <cellStyle name="Currency 4 3 2" xfId="85" xr:uid="{00000000-0005-0000-0000-000050000000}"/>
    <cellStyle name="Currency 4 4" xfId="86" xr:uid="{00000000-0005-0000-0000-000051000000}"/>
    <cellStyle name="Currency 4 5" xfId="87" xr:uid="{00000000-0005-0000-0000-000052000000}"/>
    <cellStyle name="Currency 5" xfId="88" xr:uid="{00000000-0005-0000-0000-000053000000}"/>
    <cellStyle name="Currency 5 2" xfId="89" xr:uid="{00000000-0005-0000-0000-000054000000}"/>
    <cellStyle name="Currency 6" xfId="90" xr:uid="{00000000-0005-0000-0000-000055000000}"/>
    <cellStyle name="Currency 6 2" xfId="91" xr:uid="{00000000-0005-0000-0000-000056000000}"/>
    <cellStyle name="Currency 7" xfId="92" xr:uid="{00000000-0005-0000-0000-000057000000}"/>
    <cellStyle name="Followed Hyperlink" xfId="467" builtinId="9" hidden="1"/>
    <cellStyle name="Followed Hyperlink" xfId="466" builtinId="9" hidden="1"/>
    <cellStyle name="Hyperlink" xfId="4" builtinId="8"/>
    <cellStyle name="Hyperlink 2" xfId="465" xr:uid="{00000000-0005-0000-0000-00005B000000}"/>
    <cellStyle name="Input 2" xfId="471" xr:uid="{DEA1237A-A2EA-ED42-8AE0-F95082606522}"/>
    <cellStyle name="Normal" xfId="0" builtinId="0"/>
    <cellStyle name="Normal 10" xfId="93" xr:uid="{00000000-0005-0000-0000-00005D000000}"/>
    <cellStyle name="Normal 10 2" xfId="94" xr:uid="{00000000-0005-0000-0000-00005E000000}"/>
    <cellStyle name="Normal 10 2 2" xfId="95" xr:uid="{00000000-0005-0000-0000-00005F000000}"/>
    <cellStyle name="Normal 10 3" xfId="96" xr:uid="{00000000-0005-0000-0000-000060000000}"/>
    <cellStyle name="Normal 10 3 2" xfId="97" xr:uid="{00000000-0005-0000-0000-000061000000}"/>
    <cellStyle name="Normal 10 4" xfId="98" xr:uid="{00000000-0005-0000-0000-000062000000}"/>
    <cellStyle name="Normal 10 4 2" xfId="99" xr:uid="{00000000-0005-0000-0000-000063000000}"/>
    <cellStyle name="Normal 10 5" xfId="100" xr:uid="{00000000-0005-0000-0000-000064000000}"/>
    <cellStyle name="Normal 11" xfId="101" xr:uid="{00000000-0005-0000-0000-000065000000}"/>
    <cellStyle name="Normal 11 2" xfId="102" xr:uid="{00000000-0005-0000-0000-000066000000}"/>
    <cellStyle name="Normal 11 2 2" xfId="103" xr:uid="{00000000-0005-0000-0000-000067000000}"/>
    <cellStyle name="Normal 11 3" xfId="104" xr:uid="{00000000-0005-0000-0000-000068000000}"/>
    <cellStyle name="Normal 11 3 2" xfId="105" xr:uid="{00000000-0005-0000-0000-000069000000}"/>
    <cellStyle name="Normal 11 4" xfId="106" xr:uid="{00000000-0005-0000-0000-00006A000000}"/>
    <cellStyle name="Normal 11 4 2" xfId="107" xr:uid="{00000000-0005-0000-0000-00006B000000}"/>
    <cellStyle name="Normal 11 5" xfId="108" xr:uid="{00000000-0005-0000-0000-00006C000000}"/>
    <cellStyle name="Normal 12" xfId="109" xr:uid="{00000000-0005-0000-0000-00006D000000}"/>
    <cellStyle name="Normal 13" xfId="110" xr:uid="{00000000-0005-0000-0000-00006E000000}"/>
    <cellStyle name="Normal 14" xfId="111" xr:uid="{00000000-0005-0000-0000-00006F000000}"/>
    <cellStyle name="Normal 14 2" xfId="112" xr:uid="{00000000-0005-0000-0000-000070000000}"/>
    <cellStyle name="Normal 14 3" xfId="113" xr:uid="{00000000-0005-0000-0000-000071000000}"/>
    <cellStyle name="Normal 15" xfId="114" xr:uid="{00000000-0005-0000-0000-000072000000}"/>
    <cellStyle name="Normal 16" xfId="115" xr:uid="{00000000-0005-0000-0000-000073000000}"/>
    <cellStyle name="Normal 19" xfId="468" xr:uid="{EF9EF7C7-6C25-440F-9FAA-6729214C13C6}"/>
    <cellStyle name="Normal 2" xfId="116" xr:uid="{00000000-0005-0000-0000-000074000000}"/>
    <cellStyle name="Normal 2 2" xfId="3" xr:uid="{00000000-0005-0000-0000-000075000000}"/>
    <cellStyle name="Normal 2 2 2" xfId="117" xr:uid="{00000000-0005-0000-0000-000076000000}"/>
    <cellStyle name="Normal 2 3" xfId="118" xr:uid="{00000000-0005-0000-0000-000077000000}"/>
    <cellStyle name="Normal 2 4" xfId="119" xr:uid="{00000000-0005-0000-0000-000078000000}"/>
    <cellStyle name="Normal 2 4 2" xfId="120" xr:uid="{00000000-0005-0000-0000-000079000000}"/>
    <cellStyle name="Normal 2 5" xfId="121" xr:uid="{00000000-0005-0000-0000-00007A000000}"/>
    <cellStyle name="Normal 2 5 2" xfId="122" xr:uid="{00000000-0005-0000-0000-00007B000000}"/>
    <cellStyle name="Normal 2 6" xfId="123" xr:uid="{00000000-0005-0000-0000-00007C000000}"/>
    <cellStyle name="Normal 2 6 2" xfId="124" xr:uid="{00000000-0005-0000-0000-00007D000000}"/>
    <cellStyle name="Normal 2 7" xfId="125" xr:uid="{00000000-0005-0000-0000-00007E000000}"/>
    <cellStyle name="Normal 3" xfId="126" xr:uid="{00000000-0005-0000-0000-00007F000000}"/>
    <cellStyle name="Normal 3 2" xfId="127" xr:uid="{00000000-0005-0000-0000-000080000000}"/>
    <cellStyle name="Normal 4" xfId="128" xr:uid="{00000000-0005-0000-0000-000081000000}"/>
    <cellStyle name="Normal 4 10" xfId="129" xr:uid="{00000000-0005-0000-0000-000082000000}"/>
    <cellStyle name="Normal 4 10 2" xfId="130" xr:uid="{00000000-0005-0000-0000-000083000000}"/>
    <cellStyle name="Normal 4 10 2 2" xfId="131" xr:uid="{00000000-0005-0000-0000-000084000000}"/>
    <cellStyle name="Normal 4 10 2 2 2" xfId="132" xr:uid="{00000000-0005-0000-0000-000085000000}"/>
    <cellStyle name="Normal 4 10 2 3" xfId="133" xr:uid="{00000000-0005-0000-0000-000086000000}"/>
    <cellStyle name="Normal 4 10 2 3 2" xfId="134" xr:uid="{00000000-0005-0000-0000-000087000000}"/>
    <cellStyle name="Normal 4 10 2 4" xfId="135" xr:uid="{00000000-0005-0000-0000-000088000000}"/>
    <cellStyle name="Normal 4 10 2 5" xfId="136" xr:uid="{00000000-0005-0000-0000-000089000000}"/>
    <cellStyle name="Normal 4 10 3" xfId="137" xr:uid="{00000000-0005-0000-0000-00008A000000}"/>
    <cellStyle name="Normal 4 10 3 2" xfId="138" xr:uid="{00000000-0005-0000-0000-00008B000000}"/>
    <cellStyle name="Normal 4 10 4" xfId="139" xr:uid="{00000000-0005-0000-0000-00008C000000}"/>
    <cellStyle name="Normal 4 10 4 2" xfId="140" xr:uid="{00000000-0005-0000-0000-00008D000000}"/>
    <cellStyle name="Normal 4 10 5" xfId="141" xr:uid="{00000000-0005-0000-0000-00008E000000}"/>
    <cellStyle name="Normal 4 10 6" xfId="142" xr:uid="{00000000-0005-0000-0000-00008F000000}"/>
    <cellStyle name="Normal 4 11" xfId="143" xr:uid="{00000000-0005-0000-0000-000090000000}"/>
    <cellStyle name="Normal 4 11 2" xfId="144" xr:uid="{00000000-0005-0000-0000-000091000000}"/>
    <cellStyle name="Normal 4 11 2 2" xfId="145" xr:uid="{00000000-0005-0000-0000-000092000000}"/>
    <cellStyle name="Normal 4 11 2 2 2" xfId="146" xr:uid="{00000000-0005-0000-0000-000093000000}"/>
    <cellStyle name="Normal 4 11 2 3" xfId="147" xr:uid="{00000000-0005-0000-0000-000094000000}"/>
    <cellStyle name="Normal 4 11 2 3 2" xfId="148" xr:uid="{00000000-0005-0000-0000-000095000000}"/>
    <cellStyle name="Normal 4 11 2 4" xfId="149" xr:uid="{00000000-0005-0000-0000-000096000000}"/>
    <cellStyle name="Normal 4 11 2 5" xfId="150" xr:uid="{00000000-0005-0000-0000-000097000000}"/>
    <cellStyle name="Normal 4 11 3" xfId="151" xr:uid="{00000000-0005-0000-0000-000098000000}"/>
    <cellStyle name="Normal 4 11 3 2" xfId="152" xr:uid="{00000000-0005-0000-0000-000099000000}"/>
    <cellStyle name="Normal 4 11 4" xfId="153" xr:uid="{00000000-0005-0000-0000-00009A000000}"/>
    <cellStyle name="Normal 4 11 4 2" xfId="154" xr:uid="{00000000-0005-0000-0000-00009B000000}"/>
    <cellStyle name="Normal 4 11 5" xfId="155" xr:uid="{00000000-0005-0000-0000-00009C000000}"/>
    <cellStyle name="Normal 4 11 6" xfId="156" xr:uid="{00000000-0005-0000-0000-00009D000000}"/>
    <cellStyle name="Normal 4 12" xfId="157" xr:uid="{00000000-0005-0000-0000-00009E000000}"/>
    <cellStyle name="Normal 4 12 2" xfId="158" xr:uid="{00000000-0005-0000-0000-00009F000000}"/>
    <cellStyle name="Normal 4 12 2 2" xfId="159" xr:uid="{00000000-0005-0000-0000-0000A0000000}"/>
    <cellStyle name="Normal 4 12 3" xfId="160" xr:uid="{00000000-0005-0000-0000-0000A1000000}"/>
    <cellStyle name="Normal 4 12 3 2" xfId="161" xr:uid="{00000000-0005-0000-0000-0000A2000000}"/>
    <cellStyle name="Normal 4 12 4" xfId="162" xr:uid="{00000000-0005-0000-0000-0000A3000000}"/>
    <cellStyle name="Normal 4 12 5" xfId="163" xr:uid="{00000000-0005-0000-0000-0000A4000000}"/>
    <cellStyle name="Normal 4 2" xfId="164" xr:uid="{00000000-0005-0000-0000-0000A5000000}"/>
    <cellStyle name="Normal 4 2 10" xfId="165" xr:uid="{00000000-0005-0000-0000-0000A6000000}"/>
    <cellStyle name="Normal 4 2 11" xfId="166" xr:uid="{00000000-0005-0000-0000-0000A7000000}"/>
    <cellStyle name="Normal 4 2 2" xfId="167" xr:uid="{00000000-0005-0000-0000-0000A8000000}"/>
    <cellStyle name="Normal 4 2 2 2" xfId="168" xr:uid="{00000000-0005-0000-0000-0000A9000000}"/>
    <cellStyle name="Normal 4 2 2 2 2" xfId="169" xr:uid="{00000000-0005-0000-0000-0000AA000000}"/>
    <cellStyle name="Normal 4 2 2 2 2 2" xfId="170" xr:uid="{00000000-0005-0000-0000-0000AB000000}"/>
    <cellStyle name="Normal 4 2 2 2 3" xfId="171" xr:uid="{00000000-0005-0000-0000-0000AC000000}"/>
    <cellStyle name="Normal 4 2 2 2 3 2" xfId="172" xr:uid="{00000000-0005-0000-0000-0000AD000000}"/>
    <cellStyle name="Normal 4 2 2 2 4" xfId="173" xr:uid="{00000000-0005-0000-0000-0000AE000000}"/>
    <cellStyle name="Normal 4 2 2 2 5" xfId="174" xr:uid="{00000000-0005-0000-0000-0000AF000000}"/>
    <cellStyle name="Normal 4 2 2 3" xfId="175" xr:uid="{00000000-0005-0000-0000-0000B0000000}"/>
    <cellStyle name="Normal 4 2 2 3 2" xfId="176" xr:uid="{00000000-0005-0000-0000-0000B1000000}"/>
    <cellStyle name="Normal 4 2 2 4" xfId="177" xr:uid="{00000000-0005-0000-0000-0000B2000000}"/>
    <cellStyle name="Normal 4 2 2 4 2" xfId="178" xr:uid="{00000000-0005-0000-0000-0000B3000000}"/>
    <cellStyle name="Normal 4 2 2 5" xfId="179" xr:uid="{00000000-0005-0000-0000-0000B4000000}"/>
    <cellStyle name="Normal 4 2 2 6" xfId="180" xr:uid="{00000000-0005-0000-0000-0000B5000000}"/>
    <cellStyle name="Normal 4 2 3" xfId="181" xr:uid="{00000000-0005-0000-0000-0000B6000000}"/>
    <cellStyle name="Normal 4 2 3 2" xfId="182" xr:uid="{00000000-0005-0000-0000-0000B7000000}"/>
    <cellStyle name="Normal 4 2 3 2 2" xfId="183" xr:uid="{00000000-0005-0000-0000-0000B8000000}"/>
    <cellStyle name="Normal 4 2 3 2 2 2" xfId="184" xr:uid="{00000000-0005-0000-0000-0000B9000000}"/>
    <cellStyle name="Normal 4 2 3 2 3" xfId="185" xr:uid="{00000000-0005-0000-0000-0000BA000000}"/>
    <cellStyle name="Normal 4 2 3 2 3 2" xfId="186" xr:uid="{00000000-0005-0000-0000-0000BB000000}"/>
    <cellStyle name="Normal 4 2 3 2 4" xfId="187" xr:uid="{00000000-0005-0000-0000-0000BC000000}"/>
    <cellStyle name="Normal 4 2 3 2 5" xfId="188" xr:uid="{00000000-0005-0000-0000-0000BD000000}"/>
    <cellStyle name="Normal 4 2 3 3" xfId="189" xr:uid="{00000000-0005-0000-0000-0000BE000000}"/>
    <cellStyle name="Normal 4 2 3 3 2" xfId="190" xr:uid="{00000000-0005-0000-0000-0000BF000000}"/>
    <cellStyle name="Normal 4 2 3 4" xfId="191" xr:uid="{00000000-0005-0000-0000-0000C0000000}"/>
    <cellStyle name="Normal 4 2 3 4 2" xfId="192" xr:uid="{00000000-0005-0000-0000-0000C1000000}"/>
    <cellStyle name="Normal 4 2 3 5" xfId="193" xr:uid="{00000000-0005-0000-0000-0000C2000000}"/>
    <cellStyle name="Normal 4 2 3 6" xfId="194" xr:uid="{00000000-0005-0000-0000-0000C3000000}"/>
    <cellStyle name="Normal 4 2 4" xfId="195" xr:uid="{00000000-0005-0000-0000-0000C4000000}"/>
    <cellStyle name="Normal 4 2 4 2" xfId="196" xr:uid="{00000000-0005-0000-0000-0000C5000000}"/>
    <cellStyle name="Normal 4 2 4 2 2" xfId="197" xr:uid="{00000000-0005-0000-0000-0000C6000000}"/>
    <cellStyle name="Normal 4 2 4 2 2 2" xfId="198" xr:uid="{00000000-0005-0000-0000-0000C7000000}"/>
    <cellStyle name="Normal 4 2 4 2 3" xfId="199" xr:uid="{00000000-0005-0000-0000-0000C8000000}"/>
    <cellStyle name="Normal 4 2 4 2 3 2" xfId="200" xr:uid="{00000000-0005-0000-0000-0000C9000000}"/>
    <cellStyle name="Normal 4 2 4 2 4" xfId="201" xr:uid="{00000000-0005-0000-0000-0000CA000000}"/>
    <cellStyle name="Normal 4 2 4 2 5" xfId="202" xr:uid="{00000000-0005-0000-0000-0000CB000000}"/>
    <cellStyle name="Normal 4 2 4 3" xfId="203" xr:uid="{00000000-0005-0000-0000-0000CC000000}"/>
    <cellStyle name="Normal 4 2 4 3 2" xfId="204" xr:uid="{00000000-0005-0000-0000-0000CD000000}"/>
    <cellStyle name="Normal 4 2 4 4" xfId="205" xr:uid="{00000000-0005-0000-0000-0000CE000000}"/>
    <cellStyle name="Normal 4 2 4 4 2" xfId="206" xr:uid="{00000000-0005-0000-0000-0000CF000000}"/>
    <cellStyle name="Normal 4 2 4 5" xfId="207" xr:uid="{00000000-0005-0000-0000-0000D0000000}"/>
    <cellStyle name="Normal 4 2 4 6" xfId="208" xr:uid="{00000000-0005-0000-0000-0000D1000000}"/>
    <cellStyle name="Normal 4 2 5" xfId="209" xr:uid="{00000000-0005-0000-0000-0000D2000000}"/>
    <cellStyle name="Normal 4 2 5 2" xfId="210" xr:uid="{00000000-0005-0000-0000-0000D3000000}"/>
    <cellStyle name="Normal 4 2 5 2 2" xfId="211" xr:uid="{00000000-0005-0000-0000-0000D4000000}"/>
    <cellStyle name="Normal 4 2 5 2 2 2" xfId="212" xr:uid="{00000000-0005-0000-0000-0000D5000000}"/>
    <cellStyle name="Normal 4 2 5 2 3" xfId="213" xr:uid="{00000000-0005-0000-0000-0000D6000000}"/>
    <cellStyle name="Normal 4 2 5 2 3 2" xfId="214" xr:uid="{00000000-0005-0000-0000-0000D7000000}"/>
    <cellStyle name="Normal 4 2 5 2 4" xfId="215" xr:uid="{00000000-0005-0000-0000-0000D8000000}"/>
    <cellStyle name="Normal 4 2 5 2 5" xfId="216" xr:uid="{00000000-0005-0000-0000-0000D9000000}"/>
    <cellStyle name="Normal 4 2 5 3" xfId="217" xr:uid="{00000000-0005-0000-0000-0000DA000000}"/>
    <cellStyle name="Normal 4 2 5 3 2" xfId="218" xr:uid="{00000000-0005-0000-0000-0000DB000000}"/>
    <cellStyle name="Normal 4 2 5 4" xfId="219" xr:uid="{00000000-0005-0000-0000-0000DC000000}"/>
    <cellStyle name="Normal 4 2 5 4 2" xfId="220" xr:uid="{00000000-0005-0000-0000-0000DD000000}"/>
    <cellStyle name="Normal 4 2 5 5" xfId="221" xr:uid="{00000000-0005-0000-0000-0000DE000000}"/>
    <cellStyle name="Normal 4 2 5 6" xfId="222" xr:uid="{00000000-0005-0000-0000-0000DF000000}"/>
    <cellStyle name="Normal 4 2 6" xfId="223" xr:uid="{00000000-0005-0000-0000-0000E0000000}"/>
    <cellStyle name="Normal 4 2 6 2" xfId="224" xr:uid="{00000000-0005-0000-0000-0000E1000000}"/>
    <cellStyle name="Normal 4 2 6 2 2" xfId="225" xr:uid="{00000000-0005-0000-0000-0000E2000000}"/>
    <cellStyle name="Normal 4 2 6 2 2 2" xfId="226" xr:uid="{00000000-0005-0000-0000-0000E3000000}"/>
    <cellStyle name="Normal 4 2 6 2 3" xfId="227" xr:uid="{00000000-0005-0000-0000-0000E4000000}"/>
    <cellStyle name="Normal 4 2 6 2 3 2" xfId="228" xr:uid="{00000000-0005-0000-0000-0000E5000000}"/>
    <cellStyle name="Normal 4 2 6 2 4" xfId="229" xr:uid="{00000000-0005-0000-0000-0000E6000000}"/>
    <cellStyle name="Normal 4 2 6 2 5" xfId="230" xr:uid="{00000000-0005-0000-0000-0000E7000000}"/>
    <cellStyle name="Normal 4 2 6 3" xfId="231" xr:uid="{00000000-0005-0000-0000-0000E8000000}"/>
    <cellStyle name="Normal 4 2 6 3 2" xfId="232" xr:uid="{00000000-0005-0000-0000-0000E9000000}"/>
    <cellStyle name="Normal 4 2 6 4" xfId="233" xr:uid="{00000000-0005-0000-0000-0000EA000000}"/>
    <cellStyle name="Normal 4 2 6 4 2" xfId="234" xr:uid="{00000000-0005-0000-0000-0000EB000000}"/>
    <cellStyle name="Normal 4 2 6 5" xfId="235" xr:uid="{00000000-0005-0000-0000-0000EC000000}"/>
    <cellStyle name="Normal 4 2 6 6" xfId="236" xr:uid="{00000000-0005-0000-0000-0000ED000000}"/>
    <cellStyle name="Normal 4 2 7" xfId="237" xr:uid="{00000000-0005-0000-0000-0000EE000000}"/>
    <cellStyle name="Normal 4 2 7 2" xfId="238" xr:uid="{00000000-0005-0000-0000-0000EF000000}"/>
    <cellStyle name="Normal 4 2 7 2 2" xfId="239" xr:uid="{00000000-0005-0000-0000-0000F0000000}"/>
    <cellStyle name="Normal 4 2 7 3" xfId="240" xr:uid="{00000000-0005-0000-0000-0000F1000000}"/>
    <cellStyle name="Normal 4 2 7 3 2" xfId="241" xr:uid="{00000000-0005-0000-0000-0000F2000000}"/>
    <cellStyle name="Normal 4 2 7 4" xfId="242" xr:uid="{00000000-0005-0000-0000-0000F3000000}"/>
    <cellStyle name="Normal 4 2 7 5" xfId="243" xr:uid="{00000000-0005-0000-0000-0000F4000000}"/>
    <cellStyle name="Normal 4 2 8" xfId="244" xr:uid="{00000000-0005-0000-0000-0000F5000000}"/>
    <cellStyle name="Normal 4 2 8 2" xfId="245" xr:uid="{00000000-0005-0000-0000-0000F6000000}"/>
    <cellStyle name="Normal 4 2 9" xfId="246" xr:uid="{00000000-0005-0000-0000-0000F7000000}"/>
    <cellStyle name="Normal 4 2 9 2" xfId="247" xr:uid="{00000000-0005-0000-0000-0000F8000000}"/>
    <cellStyle name="Normal 4 3" xfId="248" xr:uid="{00000000-0005-0000-0000-0000F9000000}"/>
    <cellStyle name="Normal 4 3 2" xfId="249" xr:uid="{00000000-0005-0000-0000-0000FA000000}"/>
    <cellStyle name="Normal 4 3 2 2" xfId="250" xr:uid="{00000000-0005-0000-0000-0000FB000000}"/>
    <cellStyle name="Normal 4 3 2 2 2" xfId="251" xr:uid="{00000000-0005-0000-0000-0000FC000000}"/>
    <cellStyle name="Normal 4 3 2 3" xfId="252" xr:uid="{00000000-0005-0000-0000-0000FD000000}"/>
    <cellStyle name="Normal 4 3 2 3 2" xfId="253" xr:uid="{00000000-0005-0000-0000-0000FE000000}"/>
    <cellStyle name="Normal 4 3 2 4" xfId="254" xr:uid="{00000000-0005-0000-0000-0000FF000000}"/>
    <cellStyle name="Normal 4 3 2 5" xfId="255" xr:uid="{00000000-0005-0000-0000-000000010000}"/>
    <cellStyle name="Normal 4 3 3" xfId="256" xr:uid="{00000000-0005-0000-0000-000001010000}"/>
    <cellStyle name="Normal 4 3 3 2" xfId="257" xr:uid="{00000000-0005-0000-0000-000002010000}"/>
    <cellStyle name="Normal 4 3 4" xfId="258" xr:uid="{00000000-0005-0000-0000-000003010000}"/>
    <cellStyle name="Normal 4 3 4 2" xfId="259" xr:uid="{00000000-0005-0000-0000-000004010000}"/>
    <cellStyle name="Normal 4 3 5" xfId="260" xr:uid="{00000000-0005-0000-0000-000005010000}"/>
    <cellStyle name="Normal 4 3 6" xfId="261" xr:uid="{00000000-0005-0000-0000-000006010000}"/>
    <cellStyle name="Normal 4 4" xfId="262" xr:uid="{00000000-0005-0000-0000-000007010000}"/>
    <cellStyle name="Normal 4 4 2" xfId="263" xr:uid="{00000000-0005-0000-0000-000008010000}"/>
    <cellStyle name="Normal 4 4 2 2" xfId="264" xr:uid="{00000000-0005-0000-0000-000009010000}"/>
    <cellStyle name="Normal 4 4 2 2 2" xfId="265" xr:uid="{00000000-0005-0000-0000-00000A010000}"/>
    <cellStyle name="Normal 4 4 2 3" xfId="266" xr:uid="{00000000-0005-0000-0000-00000B010000}"/>
    <cellStyle name="Normal 4 4 2 3 2" xfId="267" xr:uid="{00000000-0005-0000-0000-00000C010000}"/>
    <cellStyle name="Normal 4 4 2 4" xfId="268" xr:uid="{00000000-0005-0000-0000-00000D010000}"/>
    <cellStyle name="Normal 4 4 2 5" xfId="269" xr:uid="{00000000-0005-0000-0000-00000E010000}"/>
    <cellStyle name="Normal 4 4 3" xfId="270" xr:uid="{00000000-0005-0000-0000-00000F010000}"/>
    <cellStyle name="Normal 4 4 3 2" xfId="271" xr:uid="{00000000-0005-0000-0000-000010010000}"/>
    <cellStyle name="Normal 4 4 4" xfId="272" xr:uid="{00000000-0005-0000-0000-000011010000}"/>
    <cellStyle name="Normal 4 4 4 2" xfId="273" xr:uid="{00000000-0005-0000-0000-000012010000}"/>
    <cellStyle name="Normal 4 4 5" xfId="274" xr:uid="{00000000-0005-0000-0000-000013010000}"/>
    <cellStyle name="Normal 4 4 6" xfId="275" xr:uid="{00000000-0005-0000-0000-000014010000}"/>
    <cellStyle name="Normal 4 5" xfId="276" xr:uid="{00000000-0005-0000-0000-000015010000}"/>
    <cellStyle name="Normal 4 5 2" xfId="277" xr:uid="{00000000-0005-0000-0000-000016010000}"/>
    <cellStyle name="Normal 4 5 2 2" xfId="278" xr:uid="{00000000-0005-0000-0000-000017010000}"/>
    <cellStyle name="Normal 4 5 2 2 2" xfId="279" xr:uid="{00000000-0005-0000-0000-000018010000}"/>
    <cellStyle name="Normal 4 5 2 3" xfId="280" xr:uid="{00000000-0005-0000-0000-000019010000}"/>
    <cellStyle name="Normal 4 5 2 3 2" xfId="281" xr:uid="{00000000-0005-0000-0000-00001A010000}"/>
    <cellStyle name="Normal 4 5 2 4" xfId="282" xr:uid="{00000000-0005-0000-0000-00001B010000}"/>
    <cellStyle name="Normal 4 5 2 5" xfId="283" xr:uid="{00000000-0005-0000-0000-00001C010000}"/>
    <cellStyle name="Normal 4 5 3" xfId="284" xr:uid="{00000000-0005-0000-0000-00001D010000}"/>
    <cellStyle name="Normal 4 5 3 2" xfId="285" xr:uid="{00000000-0005-0000-0000-00001E010000}"/>
    <cellStyle name="Normal 4 5 4" xfId="286" xr:uid="{00000000-0005-0000-0000-00001F010000}"/>
    <cellStyle name="Normal 4 5 4 2" xfId="287" xr:uid="{00000000-0005-0000-0000-000020010000}"/>
    <cellStyle name="Normal 4 5 5" xfId="288" xr:uid="{00000000-0005-0000-0000-000021010000}"/>
    <cellStyle name="Normal 4 5 6" xfId="289" xr:uid="{00000000-0005-0000-0000-000022010000}"/>
    <cellStyle name="Normal 4 6" xfId="290" xr:uid="{00000000-0005-0000-0000-000023010000}"/>
    <cellStyle name="Normal 4 6 2" xfId="291" xr:uid="{00000000-0005-0000-0000-000024010000}"/>
    <cellStyle name="Normal 4 6 2 2" xfId="292" xr:uid="{00000000-0005-0000-0000-000025010000}"/>
    <cellStyle name="Normal 4 6 2 2 2" xfId="293" xr:uid="{00000000-0005-0000-0000-000026010000}"/>
    <cellStyle name="Normal 4 6 2 3" xfId="294" xr:uid="{00000000-0005-0000-0000-000027010000}"/>
    <cellStyle name="Normal 4 6 2 3 2" xfId="295" xr:uid="{00000000-0005-0000-0000-000028010000}"/>
    <cellStyle name="Normal 4 6 2 4" xfId="296" xr:uid="{00000000-0005-0000-0000-000029010000}"/>
    <cellStyle name="Normal 4 6 2 5" xfId="297" xr:uid="{00000000-0005-0000-0000-00002A010000}"/>
    <cellStyle name="Normal 4 6 3" xfId="298" xr:uid="{00000000-0005-0000-0000-00002B010000}"/>
    <cellStyle name="Normal 4 6 3 2" xfId="299" xr:uid="{00000000-0005-0000-0000-00002C010000}"/>
    <cellStyle name="Normal 4 6 4" xfId="300" xr:uid="{00000000-0005-0000-0000-00002D010000}"/>
    <cellStyle name="Normal 4 6 4 2" xfId="301" xr:uid="{00000000-0005-0000-0000-00002E010000}"/>
    <cellStyle name="Normal 4 6 5" xfId="302" xr:uid="{00000000-0005-0000-0000-00002F010000}"/>
    <cellStyle name="Normal 4 6 6" xfId="303" xr:uid="{00000000-0005-0000-0000-000030010000}"/>
    <cellStyle name="Normal 4 7" xfId="304" xr:uid="{00000000-0005-0000-0000-000031010000}"/>
    <cellStyle name="Normal 4 7 2" xfId="305" xr:uid="{00000000-0005-0000-0000-000032010000}"/>
    <cellStyle name="Normal 4 7 2 2" xfId="306" xr:uid="{00000000-0005-0000-0000-000033010000}"/>
    <cellStyle name="Normal 4 7 2 2 2" xfId="307" xr:uid="{00000000-0005-0000-0000-000034010000}"/>
    <cellStyle name="Normal 4 7 2 3" xfId="308" xr:uid="{00000000-0005-0000-0000-000035010000}"/>
    <cellStyle name="Normal 4 7 2 3 2" xfId="309" xr:uid="{00000000-0005-0000-0000-000036010000}"/>
    <cellStyle name="Normal 4 7 2 4" xfId="310" xr:uid="{00000000-0005-0000-0000-000037010000}"/>
    <cellStyle name="Normal 4 7 2 5" xfId="311" xr:uid="{00000000-0005-0000-0000-000038010000}"/>
    <cellStyle name="Normal 4 7 3" xfId="312" xr:uid="{00000000-0005-0000-0000-000039010000}"/>
    <cellStyle name="Normal 4 7 3 2" xfId="313" xr:uid="{00000000-0005-0000-0000-00003A010000}"/>
    <cellStyle name="Normal 4 7 4" xfId="314" xr:uid="{00000000-0005-0000-0000-00003B010000}"/>
    <cellStyle name="Normal 4 7 4 2" xfId="315" xr:uid="{00000000-0005-0000-0000-00003C010000}"/>
    <cellStyle name="Normal 4 7 5" xfId="316" xr:uid="{00000000-0005-0000-0000-00003D010000}"/>
    <cellStyle name="Normal 4 7 6" xfId="317" xr:uid="{00000000-0005-0000-0000-00003E010000}"/>
    <cellStyle name="Normal 4 8" xfId="318" xr:uid="{00000000-0005-0000-0000-00003F010000}"/>
    <cellStyle name="Normal 4 8 2" xfId="319" xr:uid="{00000000-0005-0000-0000-000040010000}"/>
    <cellStyle name="Normal 4 8 2 2" xfId="320" xr:uid="{00000000-0005-0000-0000-000041010000}"/>
    <cellStyle name="Normal 4 8 2 2 2" xfId="321" xr:uid="{00000000-0005-0000-0000-000042010000}"/>
    <cellStyle name="Normal 4 8 2 3" xfId="322" xr:uid="{00000000-0005-0000-0000-000043010000}"/>
    <cellStyle name="Normal 4 8 2 3 2" xfId="323" xr:uid="{00000000-0005-0000-0000-000044010000}"/>
    <cellStyle name="Normal 4 8 2 4" xfId="324" xr:uid="{00000000-0005-0000-0000-000045010000}"/>
    <cellStyle name="Normal 4 8 2 5" xfId="325" xr:uid="{00000000-0005-0000-0000-000046010000}"/>
    <cellStyle name="Normal 4 8 3" xfId="326" xr:uid="{00000000-0005-0000-0000-000047010000}"/>
    <cellStyle name="Normal 4 8 3 2" xfId="327" xr:uid="{00000000-0005-0000-0000-000048010000}"/>
    <cellStyle name="Normal 4 8 4" xfId="328" xr:uid="{00000000-0005-0000-0000-000049010000}"/>
    <cellStyle name="Normal 4 8 4 2" xfId="329" xr:uid="{00000000-0005-0000-0000-00004A010000}"/>
    <cellStyle name="Normal 4 8 5" xfId="330" xr:uid="{00000000-0005-0000-0000-00004B010000}"/>
    <cellStyle name="Normal 4 8 6" xfId="331" xr:uid="{00000000-0005-0000-0000-00004C010000}"/>
    <cellStyle name="Normal 4 9" xfId="332" xr:uid="{00000000-0005-0000-0000-00004D010000}"/>
    <cellStyle name="Normal 4 9 2" xfId="333" xr:uid="{00000000-0005-0000-0000-00004E010000}"/>
    <cellStyle name="Normal 4 9 2 2" xfId="334" xr:uid="{00000000-0005-0000-0000-00004F010000}"/>
    <cellStyle name="Normal 4 9 2 2 2" xfId="335" xr:uid="{00000000-0005-0000-0000-000050010000}"/>
    <cellStyle name="Normal 4 9 2 3" xfId="336" xr:uid="{00000000-0005-0000-0000-000051010000}"/>
    <cellStyle name="Normal 4 9 2 3 2" xfId="337" xr:uid="{00000000-0005-0000-0000-000052010000}"/>
    <cellStyle name="Normal 4 9 2 4" xfId="338" xr:uid="{00000000-0005-0000-0000-000053010000}"/>
    <cellStyle name="Normal 4 9 2 5" xfId="339" xr:uid="{00000000-0005-0000-0000-000054010000}"/>
    <cellStyle name="Normal 4 9 3" xfId="340" xr:uid="{00000000-0005-0000-0000-000055010000}"/>
    <cellStyle name="Normal 4 9 3 2" xfId="341" xr:uid="{00000000-0005-0000-0000-000056010000}"/>
    <cellStyle name="Normal 4 9 4" xfId="342" xr:uid="{00000000-0005-0000-0000-000057010000}"/>
    <cellStyle name="Normal 4 9 4 2" xfId="343" xr:uid="{00000000-0005-0000-0000-000058010000}"/>
    <cellStyle name="Normal 4 9 5" xfId="344" xr:uid="{00000000-0005-0000-0000-000059010000}"/>
    <cellStyle name="Normal 4 9 6" xfId="345" xr:uid="{00000000-0005-0000-0000-00005A010000}"/>
    <cellStyle name="Normal 5" xfId="346" xr:uid="{00000000-0005-0000-0000-00005B010000}"/>
    <cellStyle name="Normal 5 2" xfId="347" xr:uid="{00000000-0005-0000-0000-00005C010000}"/>
    <cellStyle name="Normal 5 3" xfId="348" xr:uid="{00000000-0005-0000-0000-00005D010000}"/>
    <cellStyle name="Normal 5 3 2" xfId="349" xr:uid="{00000000-0005-0000-0000-00005E010000}"/>
    <cellStyle name="Normal 5 4" xfId="350" xr:uid="{00000000-0005-0000-0000-00005F010000}"/>
    <cellStyle name="Normal 5 4 2" xfId="351" xr:uid="{00000000-0005-0000-0000-000060010000}"/>
    <cellStyle name="Normal 5 5" xfId="352" xr:uid="{00000000-0005-0000-0000-000061010000}"/>
    <cellStyle name="Normal 5 5 2" xfId="353" xr:uid="{00000000-0005-0000-0000-000062010000}"/>
    <cellStyle name="Normal 5 6" xfId="354" xr:uid="{00000000-0005-0000-0000-000063010000}"/>
    <cellStyle name="Normal 6" xfId="355" xr:uid="{00000000-0005-0000-0000-000064010000}"/>
    <cellStyle name="Normal 6 2" xfId="356" xr:uid="{00000000-0005-0000-0000-000065010000}"/>
    <cellStyle name="Normal 6 3" xfId="357" xr:uid="{00000000-0005-0000-0000-000066010000}"/>
    <cellStyle name="Normal 6 3 2" xfId="358" xr:uid="{00000000-0005-0000-0000-000067010000}"/>
    <cellStyle name="Normal 6 4" xfId="359" xr:uid="{00000000-0005-0000-0000-000068010000}"/>
    <cellStyle name="Normal 6 4 2" xfId="360" xr:uid="{00000000-0005-0000-0000-000069010000}"/>
    <cellStyle name="Normal 6 4 3" xfId="361" xr:uid="{00000000-0005-0000-0000-00006A010000}"/>
    <cellStyle name="Normal 6 5" xfId="362" xr:uid="{00000000-0005-0000-0000-00006B010000}"/>
    <cellStyle name="Normal 7" xfId="363" xr:uid="{00000000-0005-0000-0000-00006C010000}"/>
    <cellStyle name="Normal 7 2" xfId="364" xr:uid="{00000000-0005-0000-0000-00006D010000}"/>
    <cellStyle name="Normal 7 2 2" xfId="365" xr:uid="{00000000-0005-0000-0000-00006E010000}"/>
    <cellStyle name="Normal 7 2 2 2" xfId="366" xr:uid="{00000000-0005-0000-0000-00006F010000}"/>
    <cellStyle name="Normal 7 2 3" xfId="367" xr:uid="{00000000-0005-0000-0000-000070010000}"/>
    <cellStyle name="Normal 7 2 3 2" xfId="368" xr:uid="{00000000-0005-0000-0000-000071010000}"/>
    <cellStyle name="Normal 7 2 4" xfId="369" xr:uid="{00000000-0005-0000-0000-000072010000}"/>
    <cellStyle name="Normal 7 2 5" xfId="370" xr:uid="{00000000-0005-0000-0000-000073010000}"/>
    <cellStyle name="Normal 7 3" xfId="371" xr:uid="{00000000-0005-0000-0000-000074010000}"/>
    <cellStyle name="Normal 7 4" xfId="372" xr:uid="{00000000-0005-0000-0000-000075010000}"/>
    <cellStyle name="Normal 7 4 2" xfId="373" xr:uid="{00000000-0005-0000-0000-000076010000}"/>
    <cellStyle name="Normal 7 5" xfId="374" xr:uid="{00000000-0005-0000-0000-000077010000}"/>
    <cellStyle name="Normal 7 5 2" xfId="375" xr:uid="{00000000-0005-0000-0000-000078010000}"/>
    <cellStyle name="Normal 7 6" xfId="376" xr:uid="{00000000-0005-0000-0000-000079010000}"/>
    <cellStyle name="Normal 7 6 2" xfId="377" xr:uid="{00000000-0005-0000-0000-00007A010000}"/>
    <cellStyle name="Normal 7 7" xfId="378" xr:uid="{00000000-0005-0000-0000-00007B010000}"/>
    <cellStyle name="Normal 8" xfId="379" xr:uid="{00000000-0005-0000-0000-00007C010000}"/>
    <cellStyle name="Normal 8 2" xfId="380" xr:uid="{00000000-0005-0000-0000-00007D010000}"/>
    <cellStyle name="Normal 8 3" xfId="381" xr:uid="{00000000-0005-0000-0000-00007E010000}"/>
    <cellStyle name="Normal 8 3 2" xfId="382" xr:uid="{00000000-0005-0000-0000-00007F010000}"/>
    <cellStyle name="Normal 8 4" xfId="383" xr:uid="{00000000-0005-0000-0000-000080010000}"/>
    <cellStyle name="Normal 8 4 2" xfId="384" xr:uid="{00000000-0005-0000-0000-000081010000}"/>
    <cellStyle name="Normal 8 5" xfId="385" xr:uid="{00000000-0005-0000-0000-000082010000}"/>
    <cellStyle name="Normal 8 5 2" xfId="386" xr:uid="{00000000-0005-0000-0000-000083010000}"/>
    <cellStyle name="Normal 8 6" xfId="387" xr:uid="{00000000-0005-0000-0000-000084010000}"/>
    <cellStyle name="Normal 9" xfId="388" xr:uid="{00000000-0005-0000-0000-000085010000}"/>
    <cellStyle name="Normal 9 2" xfId="389" xr:uid="{00000000-0005-0000-0000-000086010000}"/>
    <cellStyle name="Normal 9 3" xfId="390" xr:uid="{00000000-0005-0000-0000-000087010000}"/>
    <cellStyle name="Normal 9 3 2" xfId="391" xr:uid="{00000000-0005-0000-0000-000088010000}"/>
    <cellStyle name="Normal 9 4" xfId="392" xr:uid="{00000000-0005-0000-0000-000089010000}"/>
    <cellStyle name="Normal 9 4 2" xfId="393" xr:uid="{00000000-0005-0000-0000-00008A010000}"/>
    <cellStyle name="Normal 9 5" xfId="394" xr:uid="{00000000-0005-0000-0000-00008B010000}"/>
    <cellStyle name="Normal 9 5 2" xfId="395" xr:uid="{00000000-0005-0000-0000-00008C010000}"/>
    <cellStyle name="Normal 9 6" xfId="396" xr:uid="{00000000-0005-0000-0000-00008D010000}"/>
    <cellStyle name="Normal_BUDALLOC" xfId="5" xr:uid="{00000000-0005-0000-0000-00008E010000}"/>
    <cellStyle name="Normal_calc-16-week" xfId="469" xr:uid="{0ACB95A9-6EF2-9240-94DA-67A30BF60738}"/>
    <cellStyle name="Percent" xfId="2" builtinId="5"/>
    <cellStyle name="Percent 2" xfId="397" xr:uid="{00000000-0005-0000-0000-000090010000}"/>
    <cellStyle name="Percent 2 2" xfId="398" xr:uid="{00000000-0005-0000-0000-000091010000}"/>
    <cellStyle name="Percent 2 3" xfId="399" xr:uid="{00000000-0005-0000-0000-000092010000}"/>
    <cellStyle name="Percent 3" xfId="400" xr:uid="{00000000-0005-0000-0000-000093010000}"/>
    <cellStyle name="Percent 3 2" xfId="401" xr:uid="{00000000-0005-0000-0000-000094010000}"/>
    <cellStyle name="Percent 3 3" xfId="402" xr:uid="{00000000-0005-0000-0000-000095010000}"/>
    <cellStyle name="Percent 3 3 2" xfId="403" xr:uid="{00000000-0005-0000-0000-000096010000}"/>
    <cellStyle name="Percent 3 4" xfId="404" xr:uid="{00000000-0005-0000-0000-000097010000}"/>
    <cellStyle name="Percent 3 4 2" xfId="405" xr:uid="{00000000-0005-0000-0000-000098010000}"/>
    <cellStyle name="Percent 3 5" xfId="406" xr:uid="{00000000-0005-0000-0000-000099010000}"/>
    <cellStyle name="Percent 3 6" xfId="407" xr:uid="{00000000-0005-0000-0000-00009A010000}"/>
    <cellStyle name="Percent 4" xfId="408" xr:uid="{00000000-0005-0000-0000-00009B010000}"/>
    <cellStyle name="Percent 4 2" xfId="409" xr:uid="{00000000-0005-0000-0000-00009C010000}"/>
    <cellStyle name="Percent 4 2 2" xfId="410" xr:uid="{00000000-0005-0000-0000-00009D010000}"/>
    <cellStyle name="Percent 4 2 2 2" xfId="411" xr:uid="{00000000-0005-0000-0000-00009E010000}"/>
    <cellStyle name="Percent 4 2 2 2 2" xfId="412" xr:uid="{00000000-0005-0000-0000-00009F010000}"/>
    <cellStyle name="Percent 4 2 2 3" xfId="413" xr:uid="{00000000-0005-0000-0000-0000A0010000}"/>
    <cellStyle name="Percent 4 2 2 3 2" xfId="414" xr:uid="{00000000-0005-0000-0000-0000A1010000}"/>
    <cellStyle name="Percent 4 2 2 4" xfId="415" xr:uid="{00000000-0005-0000-0000-0000A2010000}"/>
    <cellStyle name="Percent 4 2 2 5" xfId="416" xr:uid="{00000000-0005-0000-0000-0000A3010000}"/>
    <cellStyle name="Percent 4 2 3" xfId="417" xr:uid="{00000000-0005-0000-0000-0000A4010000}"/>
    <cellStyle name="Percent 4 2 3 2" xfId="418" xr:uid="{00000000-0005-0000-0000-0000A5010000}"/>
    <cellStyle name="Percent 4 2 4" xfId="419" xr:uid="{00000000-0005-0000-0000-0000A6010000}"/>
    <cellStyle name="Percent 4 2 4 2" xfId="420" xr:uid="{00000000-0005-0000-0000-0000A7010000}"/>
    <cellStyle name="Percent 4 2 5" xfId="421" xr:uid="{00000000-0005-0000-0000-0000A8010000}"/>
    <cellStyle name="Percent 4 2 6" xfId="422" xr:uid="{00000000-0005-0000-0000-0000A9010000}"/>
    <cellStyle name="Percent 4 3" xfId="423" xr:uid="{00000000-0005-0000-0000-0000AA010000}"/>
    <cellStyle name="Percent 4 3 2" xfId="424" xr:uid="{00000000-0005-0000-0000-0000AB010000}"/>
    <cellStyle name="Percent 4 3 2 2" xfId="425" xr:uid="{00000000-0005-0000-0000-0000AC010000}"/>
    <cellStyle name="Percent 4 3 3" xfId="426" xr:uid="{00000000-0005-0000-0000-0000AD010000}"/>
    <cellStyle name="Percent 4 3 3 2" xfId="427" xr:uid="{00000000-0005-0000-0000-0000AE010000}"/>
    <cellStyle name="Percent 4 3 4" xfId="428" xr:uid="{00000000-0005-0000-0000-0000AF010000}"/>
    <cellStyle name="Percent 4 3 5" xfId="429" xr:uid="{00000000-0005-0000-0000-0000B0010000}"/>
    <cellStyle name="Percent 4 4" xfId="430" xr:uid="{00000000-0005-0000-0000-0000B1010000}"/>
    <cellStyle name="Percent 4 4 2" xfId="431" xr:uid="{00000000-0005-0000-0000-0000B2010000}"/>
    <cellStyle name="Percent 4 5" xfId="432" xr:uid="{00000000-0005-0000-0000-0000B3010000}"/>
    <cellStyle name="Percent 4 5 2" xfId="433" xr:uid="{00000000-0005-0000-0000-0000B4010000}"/>
    <cellStyle name="Percent 4 6" xfId="434" xr:uid="{00000000-0005-0000-0000-0000B5010000}"/>
    <cellStyle name="Percent 4 7" xfId="435" xr:uid="{00000000-0005-0000-0000-0000B6010000}"/>
    <cellStyle name="Percent 5" xfId="436" xr:uid="{00000000-0005-0000-0000-0000B7010000}"/>
    <cellStyle name="Percent 5 2" xfId="437" xr:uid="{00000000-0005-0000-0000-0000B8010000}"/>
    <cellStyle name="Percent 5 2 2" xfId="438" xr:uid="{00000000-0005-0000-0000-0000B9010000}"/>
    <cellStyle name="Percent 5 2 2 2" xfId="439" xr:uid="{00000000-0005-0000-0000-0000BA010000}"/>
    <cellStyle name="Percent 5 2 2 2 2" xfId="440" xr:uid="{00000000-0005-0000-0000-0000BB010000}"/>
    <cellStyle name="Percent 5 2 2 3" xfId="441" xr:uid="{00000000-0005-0000-0000-0000BC010000}"/>
    <cellStyle name="Percent 5 2 2 3 2" xfId="442" xr:uid="{00000000-0005-0000-0000-0000BD010000}"/>
    <cellStyle name="Percent 5 2 2 4" xfId="443" xr:uid="{00000000-0005-0000-0000-0000BE010000}"/>
    <cellStyle name="Percent 5 2 2 5" xfId="444" xr:uid="{00000000-0005-0000-0000-0000BF010000}"/>
    <cellStyle name="Percent 5 2 3" xfId="445" xr:uid="{00000000-0005-0000-0000-0000C0010000}"/>
    <cellStyle name="Percent 5 2 3 2" xfId="446" xr:uid="{00000000-0005-0000-0000-0000C1010000}"/>
    <cellStyle name="Percent 5 2 4" xfId="447" xr:uid="{00000000-0005-0000-0000-0000C2010000}"/>
    <cellStyle name="Percent 5 2 4 2" xfId="448" xr:uid="{00000000-0005-0000-0000-0000C3010000}"/>
    <cellStyle name="Percent 5 2 5" xfId="449" xr:uid="{00000000-0005-0000-0000-0000C4010000}"/>
    <cellStyle name="Percent 5 2 6" xfId="450" xr:uid="{00000000-0005-0000-0000-0000C5010000}"/>
    <cellStyle name="Percent 5 3" xfId="451" xr:uid="{00000000-0005-0000-0000-0000C6010000}"/>
    <cellStyle name="Percent 5 3 2" xfId="452" xr:uid="{00000000-0005-0000-0000-0000C7010000}"/>
    <cellStyle name="Percent 5 3 2 2" xfId="453" xr:uid="{00000000-0005-0000-0000-0000C8010000}"/>
    <cellStyle name="Percent 5 3 3" xfId="454" xr:uid="{00000000-0005-0000-0000-0000C9010000}"/>
    <cellStyle name="Percent 5 3 3 2" xfId="455" xr:uid="{00000000-0005-0000-0000-0000CA010000}"/>
    <cellStyle name="Percent 5 3 4" xfId="456" xr:uid="{00000000-0005-0000-0000-0000CB010000}"/>
    <cellStyle name="Percent 5 3 5" xfId="457" xr:uid="{00000000-0005-0000-0000-0000CC010000}"/>
    <cellStyle name="Percent 5 4" xfId="458" xr:uid="{00000000-0005-0000-0000-0000CD010000}"/>
    <cellStyle name="Percent 5 4 2" xfId="459" xr:uid="{00000000-0005-0000-0000-0000CE010000}"/>
    <cellStyle name="Percent 5 5" xfId="460" xr:uid="{00000000-0005-0000-0000-0000CF010000}"/>
    <cellStyle name="Percent 5 5 2" xfId="461" xr:uid="{00000000-0005-0000-0000-0000D0010000}"/>
    <cellStyle name="Percent 5 6" xfId="462" xr:uid="{00000000-0005-0000-0000-0000D1010000}"/>
    <cellStyle name="Percent 5 7" xfId="463" xr:uid="{00000000-0005-0000-0000-0000D2010000}"/>
    <cellStyle name="Percent 6" xfId="464" xr:uid="{00000000-0005-0000-0000-0000D3010000}"/>
  </cellStyles>
  <dxfs count="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dxf>
    <dxf>
      <font>
        <color rgb="FFA0A5A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A0A5A9"/>
      </font>
    </dxf>
    <dxf>
      <font>
        <color rgb="FFA0A5A9"/>
      </font>
    </dxf>
    <dxf>
      <font>
        <color rgb="FFA0A5A9"/>
      </font>
    </dxf>
    <dxf>
      <font>
        <color rgb="FFA0A5A9"/>
      </font>
    </dxf>
    <dxf>
      <font>
        <color rgb="FFA0A5A9"/>
      </font>
    </dxf>
    <dxf>
      <font>
        <color rgb="FFA0A5A9"/>
      </font>
    </dxf>
    <dxf>
      <font>
        <color rgb="FFA0A5A9"/>
      </font>
    </dxf>
    <dxf>
      <font>
        <color rgb="FFA0A5A9"/>
      </font>
    </dxf>
    <dxf>
      <font>
        <strike/>
        <color theme="0"/>
      </font>
      <fill>
        <patternFill>
          <bgColor rgb="FFFF0000"/>
        </patternFill>
      </fill>
    </dxf>
    <dxf>
      <font>
        <color rgb="FFA0A5A9"/>
      </font>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strike/>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style="thin">
          <color theme="1"/>
        </top>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auto="1"/>
        <name val="Arial"/>
        <family val="2"/>
        <scheme val="none"/>
      </font>
      <numFmt numFmtId="173" formatCode="#,##0.00_ ;\-#,##0.00\ "/>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auto="1"/>
        <name val="Arial"/>
        <family val="2"/>
        <scheme val="none"/>
      </font>
      <numFmt numFmtId="172" formatCode="0.000"/>
      <fill>
        <patternFill patternType="solid">
          <fgColor indexed="64"/>
          <bgColor theme="0"/>
        </patternFill>
      </fill>
      <alignment horizontal="left" vertical="center" textRotation="0" wrapText="1" indent="0" justifyLastLine="0" shrinkToFit="0" readingOrder="0"/>
      <border diagonalUp="0" diagonalDown="0">
        <left/>
        <right/>
        <top style="thin">
          <color indexed="55"/>
        </top>
        <bottom/>
        <vertical/>
        <horizontal/>
      </border>
      <protection locked="1" hidden="1"/>
    </dxf>
    <dxf>
      <font>
        <b val="0"/>
        <i val="0"/>
        <strike val="0"/>
        <condense val="0"/>
        <extend val="0"/>
        <outline val="0"/>
        <shadow val="0"/>
        <u val="none"/>
        <vertAlign val="baseline"/>
        <sz val="10"/>
        <color auto="1"/>
        <name val="Arial"/>
        <family val="2"/>
        <scheme val="none"/>
      </font>
      <numFmt numFmtId="165" formatCode="_(* #,##0_);_(* \(#,##0\);_(* &quot;-&quot;_);_(@_)"/>
      <alignment horizontal="left" vertical="center" textRotation="0" wrapText="1" indent="0" justifyLastLine="0" shrinkToFit="0" readingOrder="0"/>
      <border diagonalUp="0" diagonalDown="0" outline="0">
        <left/>
        <right/>
        <top style="thin">
          <color indexed="55"/>
        </top>
        <bottom style="thin">
          <color indexed="55"/>
        </bottom>
      </border>
      <protection locked="1" hidden="1"/>
    </dxf>
    <dxf>
      <border outline="0">
        <top style="thin">
          <color indexed="55"/>
        </top>
      </border>
    </dxf>
    <dxf>
      <border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protection locked="1" hidden="1"/>
    </dxf>
    <dxf>
      <border outline="0">
        <bottom style="thin">
          <color indexed="55"/>
        </bottom>
      </border>
    </dxf>
    <dxf>
      <font>
        <b val="0"/>
        <i val="0"/>
        <strike val="0"/>
        <condense val="0"/>
        <extend val="0"/>
        <outline val="0"/>
        <shadow val="0"/>
        <u val="none"/>
        <vertAlign val="baseline"/>
        <sz val="10"/>
        <color auto="1"/>
        <name val="Arial"/>
        <family val="2"/>
        <scheme val="none"/>
      </font>
      <numFmt numFmtId="165" formatCode="_(* #,##0_);_(* \(#,##0\);_(* &quot;-&quot;_);_(@_)"/>
      <alignment horizontal="left" vertical="center" textRotation="0" wrapText="1" indent="0" justifyLastLine="0" shrinkToFit="0" readingOrder="0"/>
      <protection locked="1" hidden="1"/>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5"/>
        <color rgb="FF231F20"/>
        <name val="Arial"/>
        <family val="2"/>
        <scheme val="none"/>
      </font>
      <alignment horizontal="general" vertical="center" textRotation="0" wrapText="1" indent="0" justifyLastLine="0" shrinkToFit="0" readingOrder="0"/>
    </dxf>
  </dxfs>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06/relationships/rdRichValueStructure" Target="richData/rdrichvaluestructure.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657225</xdr:colOff>
      <xdr:row>13</xdr:row>
      <xdr:rowOff>0</xdr:rowOff>
    </xdr:from>
    <xdr:to>
      <xdr:col>2</xdr:col>
      <xdr:colOff>1828800</xdr:colOff>
      <xdr:row>13</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514475" y="3667125"/>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3" name="Text Box 4">
          <a:extLst>
            <a:ext uri="{FF2B5EF4-FFF2-40B4-BE49-F238E27FC236}">
              <a16:creationId xmlns:a16="http://schemas.microsoft.com/office/drawing/2014/main" id="{00000000-0008-0000-0900-000003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4" name="Text Box 5">
          <a:extLst>
            <a:ext uri="{FF2B5EF4-FFF2-40B4-BE49-F238E27FC236}">
              <a16:creationId xmlns:a16="http://schemas.microsoft.com/office/drawing/2014/main" id="{00000000-0008-0000-0900-000004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657225</xdr:colOff>
      <xdr:row>13</xdr:row>
      <xdr:rowOff>0</xdr:rowOff>
    </xdr:from>
    <xdr:to>
      <xdr:col>2</xdr:col>
      <xdr:colOff>1828800</xdr:colOff>
      <xdr:row>13</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514475" y="3667125"/>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3" name="Text Box 4">
          <a:extLst>
            <a:ext uri="{FF2B5EF4-FFF2-40B4-BE49-F238E27FC236}">
              <a16:creationId xmlns:a16="http://schemas.microsoft.com/office/drawing/2014/main" id="{00000000-0008-0000-0A00-000003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4" name="Text Box 5">
          <a:extLst>
            <a:ext uri="{FF2B5EF4-FFF2-40B4-BE49-F238E27FC236}">
              <a16:creationId xmlns:a16="http://schemas.microsoft.com/office/drawing/2014/main" id="{00000000-0008-0000-0A00-000004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03</a:t>
          </a:r>
        </a:p>
      </xdr:txBody>
    </xdr:sp>
    <xdr:clientData/>
  </xdr:twoCellAnchor>
  <xdr:oneCellAnchor>
    <xdr:from>
      <xdr:col>1</xdr:col>
      <xdr:colOff>63499</xdr:colOff>
      <xdr:row>0</xdr:row>
      <xdr:rowOff>39373</xdr:rowOff>
    </xdr:from>
    <xdr:ext cx="16209211" cy="468013"/>
    <xdr:sp macro="" textlink="">
      <xdr:nvSpPr>
        <xdr:cNvPr id="5" name="Rectangle 4">
          <a:extLst>
            <a:ext uri="{FF2B5EF4-FFF2-40B4-BE49-F238E27FC236}">
              <a16:creationId xmlns:a16="http://schemas.microsoft.com/office/drawing/2014/main" id="{00000000-0008-0000-0A00-000005000000}"/>
            </a:ext>
          </a:extLst>
        </xdr:cNvPr>
        <xdr:cNvSpPr/>
      </xdr:nvSpPr>
      <xdr:spPr>
        <a:xfrm>
          <a:off x="225424" y="39373"/>
          <a:ext cx="16209211" cy="468013"/>
        </a:xfrm>
        <a:prstGeom prst="rect">
          <a:avLst/>
        </a:prstGeom>
        <a:noFill/>
      </xdr:spPr>
      <xdr:txBody>
        <a:bodyPr wrap="square" lIns="91440" tIns="45720" rIns="91440" bIns="45720" anchor="ctr">
          <a:spAutoFit/>
        </a:bodyPr>
        <a:lstStyle/>
        <a:p>
          <a:pPr algn="ctr"/>
          <a:r>
            <a:rPr lang="en-US" sz="2400" b="1" cap="none" spc="0">
              <a:ln w="1905"/>
              <a:solidFill>
                <a:schemeClr val="accent3">
                  <a:lumMod val="75000"/>
                </a:schemeClr>
              </a:solidFill>
              <a:effectLst>
                <a:innerShdw blurRad="69850" dist="43180" dir="5400000">
                  <a:srgbClr val="000000">
                    <a:alpha val="65000"/>
                  </a:srgbClr>
                </a:innerShdw>
              </a:effectLst>
            </a:rPr>
            <a:t>Pre-Award 'Costings' Budget for Grant Applications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657225</xdr:colOff>
      <xdr:row>13</xdr:row>
      <xdr:rowOff>0</xdr:rowOff>
    </xdr:from>
    <xdr:to>
      <xdr:col>2</xdr:col>
      <xdr:colOff>1828800</xdr:colOff>
      <xdr:row>13</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514475" y="3667125"/>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3" name="Text Box 4">
          <a:extLst>
            <a:ext uri="{FF2B5EF4-FFF2-40B4-BE49-F238E27FC236}">
              <a16:creationId xmlns:a16="http://schemas.microsoft.com/office/drawing/2014/main" id="{00000000-0008-0000-0B00-000003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4" name="Text Box 5">
          <a:extLst>
            <a:ext uri="{FF2B5EF4-FFF2-40B4-BE49-F238E27FC236}">
              <a16:creationId xmlns:a16="http://schemas.microsoft.com/office/drawing/2014/main" id="{00000000-0008-0000-0B00-000004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03</a:t>
          </a:r>
        </a:p>
      </xdr:txBody>
    </xdr:sp>
    <xdr:clientData/>
  </xdr:twoCellAnchor>
  <xdr:oneCellAnchor>
    <xdr:from>
      <xdr:col>1</xdr:col>
      <xdr:colOff>63499</xdr:colOff>
      <xdr:row>0</xdr:row>
      <xdr:rowOff>39373</xdr:rowOff>
    </xdr:from>
    <xdr:ext cx="16209211" cy="468013"/>
    <xdr:sp macro="" textlink="">
      <xdr:nvSpPr>
        <xdr:cNvPr id="5" name="Rectangle 4">
          <a:extLst>
            <a:ext uri="{FF2B5EF4-FFF2-40B4-BE49-F238E27FC236}">
              <a16:creationId xmlns:a16="http://schemas.microsoft.com/office/drawing/2014/main" id="{00000000-0008-0000-0B00-000005000000}"/>
            </a:ext>
          </a:extLst>
        </xdr:cNvPr>
        <xdr:cNvSpPr/>
      </xdr:nvSpPr>
      <xdr:spPr>
        <a:xfrm>
          <a:off x="225424" y="39373"/>
          <a:ext cx="16209211" cy="468013"/>
        </a:xfrm>
        <a:prstGeom prst="rect">
          <a:avLst/>
        </a:prstGeom>
        <a:noFill/>
      </xdr:spPr>
      <xdr:txBody>
        <a:bodyPr wrap="square" lIns="91440" tIns="45720" rIns="91440" bIns="45720" anchor="ctr">
          <a:spAutoFit/>
        </a:bodyPr>
        <a:lstStyle/>
        <a:p>
          <a:pPr algn="ctr"/>
          <a:r>
            <a:rPr lang="en-US" sz="2400" b="1" cap="none" spc="0">
              <a:ln w="1905"/>
              <a:solidFill>
                <a:schemeClr val="accent3">
                  <a:lumMod val="75000"/>
                </a:schemeClr>
              </a:solidFill>
              <a:effectLst>
                <a:innerShdw blurRad="69850" dist="43180" dir="5400000">
                  <a:srgbClr val="000000">
                    <a:alpha val="65000"/>
                  </a:srgbClr>
                </a:innerShdw>
              </a:effectLst>
            </a:rPr>
            <a:t>Pre-Award 'Costings' Budget for Grant Applications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657225</xdr:colOff>
      <xdr:row>13</xdr:row>
      <xdr:rowOff>0</xdr:rowOff>
    </xdr:from>
    <xdr:to>
      <xdr:col>2</xdr:col>
      <xdr:colOff>1828800</xdr:colOff>
      <xdr:row>13</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514475" y="3667125"/>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3" name="Text Box 4">
          <a:extLst>
            <a:ext uri="{FF2B5EF4-FFF2-40B4-BE49-F238E27FC236}">
              <a16:creationId xmlns:a16="http://schemas.microsoft.com/office/drawing/2014/main" id="{00000000-0008-0000-0C00-000003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03</a:t>
          </a:r>
        </a:p>
      </xdr:txBody>
    </xdr:sp>
    <xdr:clientData/>
  </xdr:twoCellAnchor>
  <xdr:oneCellAnchor>
    <xdr:from>
      <xdr:col>1</xdr:col>
      <xdr:colOff>63499</xdr:colOff>
      <xdr:row>0</xdr:row>
      <xdr:rowOff>39373</xdr:rowOff>
    </xdr:from>
    <xdr:ext cx="16209211" cy="468013"/>
    <xdr:sp macro="" textlink="">
      <xdr:nvSpPr>
        <xdr:cNvPr id="5" name="Rectangle 4">
          <a:extLst>
            <a:ext uri="{FF2B5EF4-FFF2-40B4-BE49-F238E27FC236}">
              <a16:creationId xmlns:a16="http://schemas.microsoft.com/office/drawing/2014/main" id="{00000000-0008-0000-0C00-000005000000}"/>
            </a:ext>
          </a:extLst>
        </xdr:cNvPr>
        <xdr:cNvSpPr/>
      </xdr:nvSpPr>
      <xdr:spPr>
        <a:xfrm>
          <a:off x="225424" y="39373"/>
          <a:ext cx="16209211" cy="468013"/>
        </a:xfrm>
        <a:prstGeom prst="rect">
          <a:avLst/>
        </a:prstGeom>
        <a:noFill/>
      </xdr:spPr>
      <xdr:txBody>
        <a:bodyPr wrap="square" lIns="91440" tIns="45720" rIns="91440" bIns="45720" anchor="ctr">
          <a:spAutoFit/>
        </a:bodyPr>
        <a:lstStyle/>
        <a:p>
          <a:pPr algn="ctr"/>
          <a:r>
            <a:rPr lang="en-US" sz="2400" b="1" cap="none" spc="0">
              <a:ln w="1905"/>
              <a:solidFill>
                <a:schemeClr val="accent3">
                  <a:lumMod val="75000"/>
                </a:schemeClr>
              </a:solidFill>
              <a:effectLst>
                <a:innerShdw blurRad="69850" dist="43180" dir="5400000">
                  <a:srgbClr val="000000">
                    <a:alpha val="65000"/>
                  </a:srgbClr>
                </a:innerShdw>
              </a:effectLst>
            </a:rPr>
            <a:t>Pre-Award 'Costings' Budget for Grant Applications</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657225</xdr:colOff>
      <xdr:row>13</xdr:row>
      <xdr:rowOff>0</xdr:rowOff>
    </xdr:from>
    <xdr:to>
      <xdr:col>2</xdr:col>
      <xdr:colOff>1828800</xdr:colOff>
      <xdr:row>13</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514475" y="3667125"/>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3" name="Text Box 4">
          <a:extLst>
            <a:ext uri="{FF2B5EF4-FFF2-40B4-BE49-F238E27FC236}">
              <a16:creationId xmlns:a16="http://schemas.microsoft.com/office/drawing/2014/main" id="{00000000-0008-0000-0D00-000003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02</a:t>
          </a:r>
        </a:p>
      </xdr:txBody>
    </xdr:sp>
    <xdr:clientData/>
  </xdr:twoCellAnchor>
  <xdr:twoCellAnchor>
    <xdr:from>
      <xdr:col>2</xdr:col>
      <xdr:colOff>657225</xdr:colOff>
      <xdr:row>12</xdr:row>
      <xdr:rowOff>0</xdr:rowOff>
    </xdr:from>
    <xdr:to>
      <xdr:col>2</xdr:col>
      <xdr:colOff>1828800</xdr:colOff>
      <xdr:row>12</xdr:row>
      <xdr:rowOff>0</xdr:rowOff>
    </xdr:to>
    <xdr:sp macro="" textlink="">
      <xdr:nvSpPr>
        <xdr:cNvPr id="4" name="Text Box 5">
          <a:extLst>
            <a:ext uri="{FF2B5EF4-FFF2-40B4-BE49-F238E27FC236}">
              <a16:creationId xmlns:a16="http://schemas.microsoft.com/office/drawing/2014/main" id="{00000000-0008-0000-0D00-000004000000}"/>
            </a:ext>
          </a:extLst>
        </xdr:cNvPr>
        <xdr:cNvSpPr txBox="1">
          <a:spLocks noChangeArrowheads="1"/>
        </xdr:cNvSpPr>
      </xdr:nvSpPr>
      <xdr:spPr bwMode="auto">
        <a:xfrm>
          <a:off x="1514475" y="3467100"/>
          <a:ext cx="1171575" cy="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AU" sz="1200" b="0" i="0" strike="noStrike">
              <a:solidFill>
                <a:srgbClr val="FF0000"/>
              </a:solidFill>
              <a:latin typeface="Arial MT"/>
            </a:rPr>
            <a:t>Form 03</a:t>
          </a:r>
        </a:p>
      </xdr:txBody>
    </xdr:sp>
    <xdr:clientData/>
  </xdr:twoCellAnchor>
  <xdr:oneCellAnchor>
    <xdr:from>
      <xdr:col>1</xdr:col>
      <xdr:colOff>63499</xdr:colOff>
      <xdr:row>0</xdr:row>
      <xdr:rowOff>39373</xdr:rowOff>
    </xdr:from>
    <xdr:ext cx="16209211" cy="468013"/>
    <xdr:sp macro="" textlink="">
      <xdr:nvSpPr>
        <xdr:cNvPr id="5" name="Rectangle 4">
          <a:extLst>
            <a:ext uri="{FF2B5EF4-FFF2-40B4-BE49-F238E27FC236}">
              <a16:creationId xmlns:a16="http://schemas.microsoft.com/office/drawing/2014/main" id="{00000000-0008-0000-0D00-000005000000}"/>
            </a:ext>
          </a:extLst>
        </xdr:cNvPr>
        <xdr:cNvSpPr/>
      </xdr:nvSpPr>
      <xdr:spPr>
        <a:xfrm>
          <a:off x="225424" y="39373"/>
          <a:ext cx="16209211" cy="468013"/>
        </a:xfrm>
        <a:prstGeom prst="rect">
          <a:avLst/>
        </a:prstGeom>
        <a:noFill/>
      </xdr:spPr>
      <xdr:txBody>
        <a:bodyPr wrap="square" lIns="91440" tIns="45720" rIns="91440" bIns="45720" anchor="ctr">
          <a:spAutoFit/>
        </a:bodyPr>
        <a:lstStyle/>
        <a:p>
          <a:pPr algn="ctr"/>
          <a:r>
            <a:rPr lang="en-US" sz="2400" b="1" cap="none" spc="0">
              <a:ln w="1905"/>
              <a:solidFill>
                <a:schemeClr val="accent3">
                  <a:lumMod val="75000"/>
                </a:schemeClr>
              </a:solidFill>
              <a:effectLst>
                <a:innerShdw blurRad="69850" dist="43180" dir="5400000">
                  <a:srgbClr val="000000">
                    <a:alpha val="65000"/>
                  </a:srgbClr>
                </a:innerShdw>
              </a:effectLst>
            </a:rPr>
            <a:t>Pre-Award 'Costings' Budget for Grant Applications</a:t>
          </a:r>
        </a:p>
      </xdr:txBody>
    </xdr:sp>
    <xdr:clientData/>
  </xdr:oneCellAnchor>
</xdr:wsDr>
</file>

<file path=xl/persons/person.xml><?xml version="1.0" encoding="utf-8"?>
<personList xmlns="http://schemas.microsoft.com/office/spreadsheetml/2018/threadedcomments" xmlns:x="http://schemas.openxmlformats.org/spreadsheetml/2006/main">
  <person displayName="Wendy Ng" id="{DBEBE1B6-3064-4FB6-B458-EAE127D1DE18}" userId="S::weng@acu.edu.au::1393671c-f172-437c-82fc-6edd2420985b"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1F9139-EE48-496C-86A4-19B80DFCF9FA}" name="Table1" displayName="Table1" ref="C2:C65" totalsRowShown="0" headerRowDxfId="93" headerRowBorderDxfId="92" tableBorderDxfId="91" totalsRowBorderDxfId="90">
  <autoFilter ref="C2:C65" xr:uid="{6AADC5F0-0E13-4017-B10F-374A9BF23878}"/>
  <tableColumns count="1">
    <tableColumn id="1" xr3:uid="{3DB541C0-5A72-4046-BB65-592350D8DD31}" name="Column1" data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97249-896A-4338-893E-E8CD21E1039A}" name="Table2" displayName="Table2" ref="G2:K9" totalsRowShown="0" headerRowDxfId="88" dataDxfId="86" headerRowBorderDxfId="87" tableBorderDxfId="85" totalsRowBorderDxfId="84" headerRowCellStyle="Currency" dataCellStyle="Currency">
  <autoFilter ref="G2:K9" xr:uid="{C1C6E601-6B48-4D84-A489-2831D8B5E0F3}"/>
  <tableColumns count="5">
    <tableColumn id="1" xr3:uid="{CF40F16E-FB99-42CF-9DE8-B5BE8B3619AB}" name="Column1" dataDxfId="83" dataCellStyle="Currency"/>
    <tableColumn id="2" xr3:uid="{17E3C511-5765-4B84-AF5C-87C6E37B5502}" name="Column2" dataDxfId="82" dataCellStyle="Currency"/>
    <tableColumn id="3" xr3:uid="{9E3A23FB-1F81-4861-8FBD-832B82A5037E}" name="Column3" dataDxfId="81" dataCellStyle="Currency"/>
    <tableColumn id="4" xr3:uid="{51BC7159-D884-470C-AC7D-5B0769386775}" name="Column4" dataDxfId="80" dataCellStyle="Currency"/>
    <tableColumn id="5" xr3:uid="{B568AAE2-26FA-6741-81BF-A5742EC4735F}" name="Column5" dataDxfId="79"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 dT="2021-09-07T04:48:55.64" personId="{DBEBE1B6-3064-4FB6-B458-EAE127D1DE18}" id="{CC634B95-3E5C-4256-9B3D-0F6B834A1CEA}">
    <text xml:space="preserve">invoicing details need to be captured on this page to reflect potentially a different source of fund for partner Contributions. 
</text>
  </threadedComment>
  <threadedComment ref="E4" dT="2021-09-07T04:44:50.03" personId="{DBEBE1B6-3064-4FB6-B458-EAE127D1DE18}" id="{3DB01AC8-84DE-4185-91C5-0896C4A928DA}">
    <text xml:space="preserve">partner contributions don't get charged a levy, do they? to clarify. It affects the calculation of levy in the summary sheet.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www.acu.edu.au/staff/human_resources/recruitment_and_selection/staff_salaries" TargetMode="External"/><Relationship Id="rId1" Type="http://schemas.openxmlformats.org/officeDocument/2006/relationships/hyperlink" Target="http://www.acu.edu.au/staff/human_resources/enterprise_agreement_and_consultation/enterprise_agreement__and__condition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apps2.acu.edu.au/Finance/InvoiceRequisition.ph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C7DD-FA4F-4CAC-BE90-CFDCB92D9D38}">
  <dimension ref="A1:BC75"/>
  <sheetViews>
    <sheetView topLeftCell="U1" zoomScale="81" zoomScaleNormal="81" workbookViewId="0">
      <pane ySplit="8" topLeftCell="A14" activePane="bottomLeft" state="frozen"/>
      <selection activeCell="B135" sqref="A135:XFD137"/>
      <selection pane="bottomLeft" activeCell="AM8" sqref="AM8"/>
    </sheetView>
  </sheetViews>
  <sheetFormatPr defaultColWidth="8.88671875" defaultRowHeight="14.4"/>
  <cols>
    <col min="1" max="1" width="21.44140625" customWidth="1"/>
    <col min="2" max="2" width="16.33203125" bestFit="1" customWidth="1"/>
    <col min="3" max="3" width="13" bestFit="1" customWidth="1"/>
    <col min="4" max="12" width="13" customWidth="1"/>
    <col min="13" max="13" width="12.6640625" bestFit="1" customWidth="1"/>
    <col min="14" max="15" width="12.6640625" customWidth="1"/>
    <col min="16" max="16" width="12.6640625" bestFit="1" customWidth="1"/>
    <col min="17" max="18" width="12.6640625" customWidth="1"/>
    <col min="19" max="19" width="12" bestFit="1" customWidth="1"/>
    <col min="20" max="21" width="12" customWidth="1"/>
    <col min="22" max="22" width="12" bestFit="1" customWidth="1"/>
    <col min="23" max="24" width="12" customWidth="1"/>
    <col min="25" max="25" width="12" bestFit="1" customWidth="1"/>
    <col min="26" max="27" width="12" customWidth="1"/>
    <col min="28" max="28" width="12" bestFit="1" customWidth="1"/>
    <col min="29" max="30" width="12" customWidth="1"/>
    <col min="31" max="31" width="12" bestFit="1" customWidth="1"/>
    <col min="32" max="34" width="12" customWidth="1"/>
    <col min="35" max="37" width="13.6640625" customWidth="1"/>
    <col min="38" max="38" width="12" bestFit="1" customWidth="1"/>
    <col min="39" max="40" width="12" customWidth="1"/>
    <col min="41" max="41" width="12" bestFit="1" customWidth="1"/>
    <col min="42" max="43" width="12" customWidth="1"/>
    <col min="44" max="44" width="12" bestFit="1" customWidth="1"/>
    <col min="45" max="46" width="12" customWidth="1"/>
    <col min="47" max="47" width="12" bestFit="1" customWidth="1"/>
    <col min="48" max="49" width="12" customWidth="1"/>
    <col min="50" max="50" width="12.5546875" customWidth="1"/>
    <col min="51" max="52" width="13.44140625" bestFit="1" customWidth="1"/>
    <col min="54" max="55" width="11.109375" bestFit="1" customWidth="1"/>
  </cols>
  <sheetData>
    <row r="1" spans="1:49" ht="90">
      <c r="A1" s="127" t="s">
        <v>631</v>
      </c>
      <c r="B1" s="127"/>
      <c r="C1" s="127"/>
      <c r="D1" s="127"/>
      <c r="E1" s="127"/>
      <c r="F1" s="127"/>
      <c r="G1" s="127"/>
      <c r="H1" s="491" t="s">
        <v>583</v>
      </c>
      <c r="I1" s="492" t="s">
        <v>584</v>
      </c>
      <c r="J1" s="493" t="s">
        <v>585</v>
      </c>
      <c r="K1" s="493" t="s">
        <v>586</v>
      </c>
      <c r="L1" s="493" t="s">
        <v>587</v>
      </c>
      <c r="M1" s="493" t="s">
        <v>597</v>
      </c>
      <c r="N1" s="499" t="s">
        <v>592</v>
      </c>
      <c r="O1" s="499" t="s">
        <v>593</v>
      </c>
      <c r="P1" s="499" t="s">
        <v>594</v>
      </c>
      <c r="Q1" s="499" t="s">
        <v>595</v>
      </c>
      <c r="R1" s="509"/>
    </row>
    <row r="2" spans="1:49" ht="18">
      <c r="A2" s="127" t="s">
        <v>0</v>
      </c>
      <c r="B2" s="127" t="e" cm="1" vm="1">
        <f t="array" ref="B2">_xlfn.LAMBDA(_xlpm.year,_xlpm.level,_xlpm.increment,INDEX(Salaries,MATCH(1,(Salaries!V63=SalaryLevels)*(3=SalaryIncrements)),MATCH(2023,SalaryYears)))</f>
        <v>#VALUE!</v>
      </c>
      <c r="C2" s="127"/>
      <c r="D2" s="127"/>
      <c r="E2" s="127"/>
      <c r="F2" s="127"/>
      <c r="G2" s="127"/>
      <c r="H2" s="489">
        <v>1.022</v>
      </c>
      <c r="I2" s="489">
        <v>1.028</v>
      </c>
      <c r="J2" s="489">
        <v>1.0375000000000001</v>
      </c>
      <c r="K2" s="489">
        <v>1.03</v>
      </c>
      <c r="L2" s="489">
        <v>1.028</v>
      </c>
      <c r="M2" s="494">
        <v>1.028</v>
      </c>
      <c r="N2" s="500">
        <f>181/365</f>
        <v>0.49589041095890413</v>
      </c>
      <c r="O2" s="500">
        <f>184/365</f>
        <v>0.50410958904109593</v>
      </c>
      <c r="P2" s="500">
        <f>182/366</f>
        <v>0.49726775956284153</v>
      </c>
      <c r="Q2" s="501">
        <f>184/366</f>
        <v>0.50273224043715847</v>
      </c>
      <c r="R2" s="510"/>
      <c r="S2" s="514" t="s">
        <v>598</v>
      </c>
    </row>
    <row r="3" spans="1:49" ht="18">
      <c r="A3" s="127" t="s">
        <v>588</v>
      </c>
      <c r="B3" s="127"/>
      <c r="C3" s="127"/>
      <c r="D3" s="127"/>
      <c r="E3" s="127"/>
      <c r="F3" s="127"/>
      <c r="G3" s="127"/>
      <c r="H3" s="107"/>
      <c r="I3" s="496">
        <v>1000</v>
      </c>
      <c r="J3" s="107"/>
      <c r="K3" s="107"/>
      <c r="L3" s="107"/>
      <c r="M3" s="107"/>
      <c r="N3" s="490"/>
      <c r="O3" s="107"/>
      <c r="P3" s="107"/>
      <c r="Q3" s="107"/>
      <c r="R3" s="107"/>
      <c r="S3" s="514" t="s">
        <v>599</v>
      </c>
      <c r="T3" s="107"/>
      <c r="U3" s="107"/>
    </row>
    <row r="4" spans="1:49" ht="18">
      <c r="A4" s="127" t="s">
        <v>589</v>
      </c>
      <c r="B4" s="127"/>
      <c r="C4" s="127"/>
      <c r="D4" s="127"/>
      <c r="E4" s="127"/>
      <c r="F4" s="127"/>
      <c r="G4" s="127"/>
      <c r="H4" s="107"/>
      <c r="I4" s="496">
        <v>500</v>
      </c>
      <c r="J4" s="107"/>
      <c r="K4" s="107"/>
      <c r="L4" s="107"/>
      <c r="M4" s="107"/>
      <c r="N4" s="490"/>
      <c r="O4" s="107"/>
    </row>
    <row r="5" spans="1:49" ht="18">
      <c r="A5" s="127" t="s">
        <v>518</v>
      </c>
      <c r="B5" s="127"/>
      <c r="C5" s="127"/>
      <c r="D5" s="127"/>
      <c r="E5" s="127"/>
      <c r="F5" s="127"/>
      <c r="G5" s="127"/>
      <c r="H5" s="107"/>
      <c r="I5" s="496">
        <v>1000</v>
      </c>
      <c r="J5" s="107"/>
      <c r="K5" s="107"/>
      <c r="L5" s="107"/>
    </row>
    <row r="6" spans="1:49" ht="1.2" customHeight="1">
      <c r="A6" s="127"/>
      <c r="B6" s="127"/>
      <c r="C6" s="127"/>
      <c r="D6" s="495"/>
      <c r="E6" s="524" t="s">
        <v>596</v>
      </c>
      <c r="F6" s="127"/>
      <c r="G6" s="127"/>
      <c r="H6" s="127"/>
      <c r="I6" s="127"/>
      <c r="J6" s="127"/>
      <c r="K6" s="127"/>
      <c r="L6" s="127"/>
      <c r="M6" s="127"/>
      <c r="N6" s="127"/>
      <c r="O6" s="127"/>
      <c r="P6" s="127"/>
      <c r="Q6" s="127"/>
      <c r="R6" s="127"/>
      <c r="S6" s="127"/>
      <c r="T6" s="127"/>
      <c r="U6" s="127"/>
      <c r="V6" s="107"/>
      <c r="W6" s="107"/>
      <c r="X6" s="107"/>
      <c r="Y6" s="498"/>
      <c r="Z6" s="498"/>
      <c r="AA6" s="498"/>
      <c r="AB6" s="107"/>
      <c r="AC6" s="107"/>
      <c r="AD6" s="107"/>
      <c r="AE6" s="107"/>
      <c r="AF6" s="107"/>
      <c r="AG6" s="107"/>
      <c r="AH6" s="107"/>
    </row>
    <row r="7" spans="1:49" ht="75.599999999999994" customHeight="1">
      <c r="A7" s="127"/>
      <c r="B7" s="127"/>
      <c r="C7" s="127"/>
      <c r="D7" s="127"/>
      <c r="E7" s="127"/>
      <c r="F7" s="127"/>
      <c r="G7" s="127"/>
      <c r="H7" s="127"/>
      <c r="I7" s="127"/>
      <c r="J7" s="127"/>
      <c r="K7" s="127"/>
      <c r="L7" s="127"/>
      <c r="M7" s="127"/>
      <c r="N7" s="127"/>
      <c r="O7" s="127"/>
      <c r="P7" s="127"/>
      <c r="Q7" s="127"/>
      <c r="R7" s="127"/>
      <c r="S7" s="127"/>
      <c r="T7" s="127"/>
      <c r="U7" s="127"/>
      <c r="V7" s="107"/>
      <c r="W7" s="107"/>
      <c r="X7" s="107"/>
      <c r="Y7" s="497" t="s">
        <v>591</v>
      </c>
      <c r="Z7" s="512"/>
      <c r="AA7" s="512"/>
      <c r="AB7" s="519" t="s">
        <v>600</v>
      </c>
      <c r="AC7" s="520"/>
      <c r="AD7" s="520"/>
      <c r="AE7" s="515" t="s">
        <v>600</v>
      </c>
      <c r="AF7" s="520"/>
      <c r="AG7" s="515" t="s">
        <v>600</v>
      </c>
      <c r="AH7" s="520"/>
      <c r="AI7" s="522" t="s">
        <v>590</v>
      </c>
      <c r="AJ7" s="522"/>
      <c r="AK7" s="522"/>
      <c r="AL7" s="522" t="s">
        <v>590</v>
      </c>
      <c r="AM7" s="522"/>
      <c r="AN7" s="522"/>
      <c r="AO7" s="522" t="s">
        <v>590</v>
      </c>
      <c r="AP7" s="522"/>
      <c r="AQ7" s="522"/>
      <c r="AR7" s="522" t="s">
        <v>590</v>
      </c>
      <c r="AS7" s="522"/>
      <c r="AT7" s="522"/>
      <c r="AU7" s="522" t="s">
        <v>590</v>
      </c>
      <c r="AV7" s="522"/>
      <c r="AW7" s="522"/>
    </row>
    <row r="8" spans="1:49" s="394" customFormat="1" ht="57.6" customHeight="1">
      <c r="A8" s="525" t="s">
        <v>1</v>
      </c>
      <c r="B8" s="525" t="s">
        <v>506</v>
      </c>
      <c r="C8" s="525" t="s">
        <v>507</v>
      </c>
      <c r="D8" s="508">
        <v>2016</v>
      </c>
      <c r="E8" s="518" t="s">
        <v>601</v>
      </c>
      <c r="F8" s="517" t="s">
        <v>602</v>
      </c>
      <c r="G8" s="507">
        <v>2017</v>
      </c>
      <c r="H8" s="517" t="s">
        <v>603</v>
      </c>
      <c r="I8" s="517" t="s">
        <v>604</v>
      </c>
      <c r="J8" s="507">
        <v>2018</v>
      </c>
      <c r="K8" s="517" t="s">
        <v>605</v>
      </c>
      <c r="L8" s="517" t="s">
        <v>606</v>
      </c>
      <c r="M8" s="499">
        <v>2019</v>
      </c>
      <c r="N8" s="505" t="s">
        <v>607</v>
      </c>
      <c r="O8" s="516" t="s">
        <v>608</v>
      </c>
      <c r="P8" s="508">
        <v>2020</v>
      </c>
      <c r="Q8" s="516" t="s">
        <v>609</v>
      </c>
      <c r="R8" s="505" t="s">
        <v>610</v>
      </c>
      <c r="S8" s="499">
        <v>2021</v>
      </c>
      <c r="T8" s="505" t="s">
        <v>611</v>
      </c>
      <c r="U8" s="505" t="s">
        <v>612</v>
      </c>
      <c r="V8" s="499">
        <v>2022</v>
      </c>
      <c r="W8" s="505" t="s">
        <v>613</v>
      </c>
      <c r="X8" s="505" t="s">
        <v>614</v>
      </c>
      <c r="Y8" s="513">
        <v>2023</v>
      </c>
      <c r="Z8" s="505" t="s">
        <v>615</v>
      </c>
      <c r="AA8" s="505" t="s">
        <v>616</v>
      </c>
      <c r="AB8" s="508">
        <v>2024</v>
      </c>
      <c r="AC8" s="516" t="s">
        <v>617</v>
      </c>
      <c r="AD8" s="516" t="s">
        <v>618</v>
      </c>
      <c r="AE8" s="504" t="s">
        <v>630</v>
      </c>
      <c r="AF8" s="521" t="s">
        <v>623</v>
      </c>
      <c r="AG8" s="504">
        <v>2025</v>
      </c>
      <c r="AH8" s="521" t="s">
        <v>622</v>
      </c>
      <c r="AI8" s="506">
        <v>2026</v>
      </c>
      <c r="AJ8" s="523" t="s">
        <v>619</v>
      </c>
      <c r="AK8" s="523" t="s">
        <v>620</v>
      </c>
      <c r="AL8" s="503">
        <v>2027</v>
      </c>
      <c r="AM8" s="505" t="s">
        <v>621</v>
      </c>
      <c r="AN8" s="505" t="s">
        <v>632</v>
      </c>
      <c r="AO8" s="502">
        <v>2028</v>
      </c>
      <c r="AP8" s="516" t="s">
        <v>624</v>
      </c>
      <c r="AQ8" s="516" t="s">
        <v>625</v>
      </c>
      <c r="AR8" s="503">
        <v>2029</v>
      </c>
      <c r="AS8" s="505" t="s">
        <v>626</v>
      </c>
      <c r="AT8" s="505" t="s">
        <v>627</v>
      </c>
      <c r="AU8" s="503">
        <v>2030</v>
      </c>
      <c r="AV8" s="505" t="s">
        <v>628</v>
      </c>
      <c r="AW8" s="505" t="s">
        <v>629</v>
      </c>
    </row>
    <row r="9" spans="1:49">
      <c r="A9" s="401" t="s">
        <v>2</v>
      </c>
      <c r="B9" s="401" t="s">
        <v>508</v>
      </c>
      <c r="C9" s="401">
        <v>1</v>
      </c>
      <c r="D9" s="488">
        <v>46081</v>
      </c>
      <c r="E9" s="488">
        <f t="shared" ref="E9:E41" si="0">D9*$P$2</f>
        <v>22914.5956284153</v>
      </c>
      <c r="F9" s="488">
        <f>D9*$O$2</f>
        <v>23229.873972602742</v>
      </c>
      <c r="G9" s="488">
        <v>47463</v>
      </c>
      <c r="H9" s="488">
        <f>D9*$N$2</f>
        <v>22851.126027397262</v>
      </c>
      <c r="I9" s="488">
        <f t="shared" ref="I9:I41" si="1">G9*$O$2</f>
        <v>23926.553424657537</v>
      </c>
      <c r="J9" s="488">
        <v>48412</v>
      </c>
      <c r="K9" s="488">
        <f>G9*$N$2</f>
        <v>23536.446575342467</v>
      </c>
      <c r="L9" s="488">
        <f t="shared" ref="L9:L40" si="2">J9*$O$2</f>
        <v>24404.953424657535</v>
      </c>
      <c r="M9" s="402">
        <f>P9*1/1.02</f>
        <v>49380.5052</v>
      </c>
      <c r="N9" s="402">
        <f>J9*$N$2</f>
        <v>24007.046575342465</v>
      </c>
      <c r="O9" s="402">
        <f>M9*$Q$2</f>
        <v>24825.172013114756</v>
      </c>
      <c r="P9" s="402">
        <v>50368.115303999999</v>
      </c>
      <c r="Q9" s="402">
        <f>M9*$P$2</f>
        <v>24555.333186885244</v>
      </c>
      <c r="R9" s="402">
        <f>P9*$Q$2</f>
        <v>25321.675453377047</v>
      </c>
      <c r="S9" s="403">
        <v>51375.477610080001</v>
      </c>
      <c r="T9" s="403">
        <f>P9*$N$2</f>
        <v>24977.065397326027</v>
      </c>
      <c r="U9" s="403">
        <f>S9*$O$2</f>
        <v>25898.870904807456</v>
      </c>
      <c r="V9" s="403">
        <f t="shared" ref="V9:V40" si="3">S9*$H$2</f>
        <v>52505.738117501765</v>
      </c>
      <c r="W9" s="403">
        <f>S9*$N$2</f>
        <v>25476.606705272548</v>
      </c>
      <c r="X9" s="403">
        <f>V9*$O$2</f>
        <v>26468.646064713219</v>
      </c>
      <c r="Y9" s="403">
        <v>55004</v>
      </c>
      <c r="Z9" s="403">
        <f>Y9*$N$2</f>
        <v>27275.956164383562</v>
      </c>
      <c r="AA9" s="403">
        <f>Y9*$O$2</f>
        <v>27728.043835616441</v>
      </c>
      <c r="AB9" s="403">
        <f t="shared" ref="AB9:AB40" si="4">Y9*$J$2</f>
        <v>57066.65</v>
      </c>
      <c r="AC9" s="403">
        <f>AB9*$P$2</f>
        <v>28377.405191256832</v>
      </c>
      <c r="AD9" s="403">
        <f>AB9*$Q$2</f>
        <v>28689.244808743169</v>
      </c>
      <c r="AE9" s="403">
        <f t="shared" ref="AE9:AE40" si="5">AB9*$K$2</f>
        <v>58778.6495</v>
      </c>
      <c r="AF9" s="403">
        <f>AE9*$N$2</f>
        <v>29147.768656164386</v>
      </c>
      <c r="AG9" s="403">
        <f t="shared" ref="AG9:AG40" si="6">AE9*$L$2</f>
        <v>60424.451686</v>
      </c>
      <c r="AH9" s="403">
        <f>AG9*$O$2</f>
        <v>30460.545507463015</v>
      </c>
      <c r="AI9" s="404">
        <f t="shared" ref="AI9:AI40" si="7">AG9*$M$2</f>
        <v>62116.336333208004</v>
      </c>
      <c r="AJ9" s="404">
        <f>AI9*$N$2</f>
        <v>30802.895551536025</v>
      </c>
      <c r="AK9" s="404">
        <f>AI9*$O$2</f>
        <v>31313.440781671983</v>
      </c>
      <c r="AL9" s="404">
        <f t="shared" ref="AL9:AL40" si="8">AI9*$M$2</f>
        <v>63855.593750537832</v>
      </c>
      <c r="AM9" s="404">
        <f>AL9*$N$2</f>
        <v>31665.376626979036</v>
      </c>
      <c r="AN9" s="404">
        <f>AL9*$O$2</f>
        <v>32190.217123558799</v>
      </c>
      <c r="AO9" s="404">
        <f t="shared" ref="AO9:AO40" si="9">AL9*$M$2</f>
        <v>65643.550375552892</v>
      </c>
      <c r="AP9" s="404">
        <f>AO9*$P$2</f>
        <v>32642.421225001712</v>
      </c>
      <c r="AQ9" s="404">
        <f>AO9*$Q$2</f>
        <v>33001.129150551184</v>
      </c>
      <c r="AR9" s="404">
        <f t="shared" ref="AR9:AR40" si="10">AO9*$M$2</f>
        <v>67481.569786068372</v>
      </c>
      <c r="AS9" s="404">
        <f>AR9*$N$2</f>
        <v>33463.463373365412</v>
      </c>
      <c r="AT9" s="404">
        <f>AR9*$O$2</f>
        <v>34018.10641270296</v>
      </c>
      <c r="AU9" s="404">
        <f t="shared" ref="AU9:AU40" si="11">AR9*$M$2</f>
        <v>69371.053740078292</v>
      </c>
      <c r="AV9" s="404">
        <f>AU9*$N$2</f>
        <v>34400.440347819647</v>
      </c>
      <c r="AW9" s="404">
        <f>AU9*$O$2</f>
        <v>34970.613392258645</v>
      </c>
    </row>
    <row r="10" spans="1:49">
      <c r="A10" s="401" t="s">
        <v>3</v>
      </c>
      <c r="B10" s="401" t="s">
        <v>508</v>
      </c>
      <c r="C10" s="401">
        <v>2</v>
      </c>
      <c r="D10" s="488">
        <v>47172</v>
      </c>
      <c r="E10" s="488">
        <f t="shared" si="0"/>
        <v>23457.114754098362</v>
      </c>
      <c r="F10" s="488">
        <f t="shared" ref="F10:F71" si="12">D10*$O$2</f>
        <v>23779.857534246577</v>
      </c>
      <c r="G10" s="488">
        <v>48587</v>
      </c>
      <c r="H10" s="488">
        <f t="shared" ref="H10:H71" si="13">D10*$N$2</f>
        <v>23392.142465753426</v>
      </c>
      <c r="I10" s="488">
        <f t="shared" si="1"/>
        <v>24493.172602739727</v>
      </c>
      <c r="J10" s="488">
        <v>49559</v>
      </c>
      <c r="K10" s="488">
        <f t="shared" ref="K10:K71" si="14">G10*$N$2</f>
        <v>24093.827397260276</v>
      </c>
      <c r="L10" s="488">
        <f t="shared" si="2"/>
        <v>24983.167123287672</v>
      </c>
      <c r="M10" s="402">
        <f t="shared" ref="M10:M71" si="15">P10*1/1.02</f>
        <v>50549.914799999999</v>
      </c>
      <c r="N10" s="402">
        <f t="shared" ref="N10:N71" si="16">J10*$N$2</f>
        <v>24575.832876712331</v>
      </c>
      <c r="O10" s="402">
        <f t="shared" ref="O10:O71" si="17">M10*$Q$2</f>
        <v>25413.071921311475</v>
      </c>
      <c r="P10" s="402">
        <v>51560.913095999997</v>
      </c>
      <c r="Q10" s="402">
        <f t="shared" ref="Q10:Q71" si="18">M10*$P$2</f>
        <v>25136.842878688523</v>
      </c>
      <c r="R10" s="402">
        <f t="shared" ref="R10:R71" si="19">P10*$Q$2</f>
        <v>25921.333359737702</v>
      </c>
      <c r="S10" s="403">
        <v>52592.13135792</v>
      </c>
      <c r="T10" s="403">
        <f t="shared" ref="T10:T71" si="20">P10*$N$2</f>
        <v>25568.56238459178</v>
      </c>
      <c r="U10" s="403">
        <f t="shared" ref="U10:U71" si="21">S10*$O$2</f>
        <v>26512.197725636386</v>
      </c>
      <c r="V10" s="403">
        <f t="shared" si="3"/>
        <v>53749.158247794243</v>
      </c>
      <c r="W10" s="403">
        <f t="shared" ref="W10:W71" si="22">S10*$N$2</f>
        <v>26079.933632283617</v>
      </c>
      <c r="X10" s="403">
        <f t="shared" ref="X10:X71" si="23">V10*$O$2</f>
        <v>27095.466075600387</v>
      </c>
      <c r="Y10" s="403">
        <v>56283</v>
      </c>
      <c r="Z10" s="403">
        <f t="shared" ref="Z10:Z71" si="24">Y10*$N$2</f>
        <v>27910.2</v>
      </c>
      <c r="AA10" s="403">
        <f t="shared" ref="AA10:AA71" si="25">Y10*$O$2</f>
        <v>28372.800000000003</v>
      </c>
      <c r="AB10" s="403">
        <f t="shared" si="4"/>
        <v>58393.612500000003</v>
      </c>
      <c r="AC10" s="403">
        <f t="shared" ref="AC10:AC71" si="26">AB10*$P$2</f>
        <v>29037.260860655741</v>
      </c>
      <c r="AD10" s="403">
        <f t="shared" ref="AD10:AD71" si="27">AB10*$Q$2</f>
        <v>29356.351639344262</v>
      </c>
      <c r="AE10" s="403">
        <f t="shared" si="5"/>
        <v>60145.420875000003</v>
      </c>
      <c r="AF10" s="403">
        <f t="shared" ref="AF10:AF71" si="28">AE10*$N$2</f>
        <v>29825.537475000001</v>
      </c>
      <c r="AG10" s="403">
        <f t="shared" si="6"/>
        <v>61829.492659500007</v>
      </c>
      <c r="AH10" s="403">
        <f t="shared" ref="AH10:AH71" si="29">AG10*$O$2</f>
        <v>31168.840135200007</v>
      </c>
      <c r="AI10" s="404">
        <f t="shared" si="7"/>
        <v>63560.718453966008</v>
      </c>
      <c r="AJ10" s="404">
        <f t="shared" ref="AJ10:AJ71" si="30">AI10*$N$2</f>
        <v>31519.150794980404</v>
      </c>
      <c r="AK10" s="404">
        <f t="shared" ref="AK10:AK71" si="31">AI10*$O$2</f>
        <v>32041.567658985608</v>
      </c>
      <c r="AL10" s="404">
        <f t="shared" si="8"/>
        <v>65340.418570677059</v>
      </c>
      <c r="AM10" s="404">
        <f t="shared" ref="AM10:AM71" si="32">AL10*$N$2</f>
        <v>32401.687017239856</v>
      </c>
      <c r="AN10" s="404">
        <f t="shared" ref="AN10:AN71" si="33">AL10*$O$2</f>
        <v>32938.731553437203</v>
      </c>
      <c r="AO10" s="404">
        <f t="shared" si="9"/>
        <v>67169.950290656023</v>
      </c>
      <c r="AP10" s="404">
        <f t="shared" ref="AP10:AP71" si="34">AO10*$P$2</f>
        <v>33401.450690981954</v>
      </c>
      <c r="AQ10" s="404">
        <f t="shared" ref="AQ10:AQ71" si="35">AO10*$Q$2</f>
        <v>33768.499599674069</v>
      </c>
      <c r="AR10" s="404">
        <f t="shared" si="10"/>
        <v>69050.708898794386</v>
      </c>
      <c r="AS10" s="404">
        <f t="shared" ref="AS10:AS71" si="36">AR10*$N$2</f>
        <v>34241.584412826807</v>
      </c>
      <c r="AT10" s="404">
        <f t="shared" ref="AT10:AT71" si="37">AR10*$O$2</f>
        <v>34809.124485967586</v>
      </c>
      <c r="AU10" s="404">
        <f t="shared" si="11"/>
        <v>70984.128747960625</v>
      </c>
      <c r="AV10" s="404">
        <f t="shared" ref="AV10:AV71" si="38">AU10*$N$2</f>
        <v>35200.348776385952</v>
      </c>
      <c r="AW10" s="404">
        <f t="shared" ref="AW10:AW71" si="39">AU10*$O$2</f>
        <v>35783.779971574673</v>
      </c>
    </row>
    <row r="11" spans="1:49">
      <c r="A11" s="401" t="s">
        <v>4</v>
      </c>
      <c r="B11" s="401" t="s">
        <v>508</v>
      </c>
      <c r="C11" s="401">
        <v>3</v>
      </c>
      <c r="D11" s="488">
        <v>48270</v>
      </c>
      <c r="E11" s="488">
        <f t="shared" si="0"/>
        <v>24003.114754098362</v>
      </c>
      <c r="F11" s="488">
        <f t="shared" si="12"/>
        <v>24333.369863013701</v>
      </c>
      <c r="G11" s="488">
        <v>49718</v>
      </c>
      <c r="H11" s="488">
        <f t="shared" si="13"/>
        <v>23936.630136986303</v>
      </c>
      <c r="I11" s="488">
        <f t="shared" si="1"/>
        <v>25063.320547945208</v>
      </c>
      <c r="J11" s="488">
        <v>50712</v>
      </c>
      <c r="K11" s="488">
        <f t="shared" si="14"/>
        <v>24654.679452054796</v>
      </c>
      <c r="L11" s="488">
        <f t="shared" si="2"/>
        <v>25564.405479452056</v>
      </c>
      <c r="M11" s="402">
        <f t="shared" si="15"/>
        <v>51726.607199999999</v>
      </c>
      <c r="N11" s="402">
        <f t="shared" si="16"/>
        <v>25147.594520547947</v>
      </c>
      <c r="O11" s="402">
        <f t="shared" si="17"/>
        <v>26004.633127868852</v>
      </c>
      <c r="P11" s="402">
        <v>52761.139344000003</v>
      </c>
      <c r="Q11" s="402">
        <f t="shared" si="18"/>
        <v>25721.974072131146</v>
      </c>
      <c r="R11" s="402">
        <f t="shared" si="19"/>
        <v>26524.72579042623</v>
      </c>
      <c r="S11" s="403">
        <v>53816.362130880007</v>
      </c>
      <c r="T11" s="403">
        <f t="shared" si="20"/>
        <v>26163.743071956167</v>
      </c>
      <c r="U11" s="403">
        <f t="shared" si="21"/>
        <v>27129.344197484719</v>
      </c>
      <c r="V11" s="403">
        <f t="shared" si="3"/>
        <v>55000.322097759366</v>
      </c>
      <c r="W11" s="403">
        <f t="shared" si="22"/>
        <v>26687.017933395291</v>
      </c>
      <c r="X11" s="403">
        <f t="shared" si="23"/>
        <v>27726.18976982938</v>
      </c>
      <c r="Y11" s="403">
        <v>57568</v>
      </c>
      <c r="Z11" s="403">
        <f t="shared" si="24"/>
        <v>28547.419178082193</v>
      </c>
      <c r="AA11" s="403">
        <f t="shared" si="25"/>
        <v>29020.580821917811</v>
      </c>
      <c r="AB11" s="403">
        <f t="shared" si="4"/>
        <v>59726.8</v>
      </c>
      <c r="AC11" s="403">
        <f t="shared" si="26"/>
        <v>29700.212021857926</v>
      </c>
      <c r="AD11" s="403">
        <f t="shared" si="27"/>
        <v>30026.587978142077</v>
      </c>
      <c r="AE11" s="403">
        <f t="shared" si="5"/>
        <v>61518.604000000007</v>
      </c>
      <c r="AF11" s="403">
        <f t="shared" si="28"/>
        <v>30506.485819178088</v>
      </c>
      <c r="AG11" s="403">
        <f t="shared" si="6"/>
        <v>63241.124912000007</v>
      </c>
      <c r="AH11" s="403">
        <f t="shared" si="29"/>
        <v>31880.457489884939</v>
      </c>
      <c r="AI11" s="404">
        <f t="shared" si="7"/>
        <v>65011.876409536009</v>
      </c>
      <c r="AJ11" s="404">
        <f t="shared" si="30"/>
        <v>32238.766109934295</v>
      </c>
      <c r="AK11" s="404">
        <f t="shared" si="31"/>
        <v>32773.110299601714</v>
      </c>
      <c r="AL11" s="404">
        <f t="shared" si="8"/>
        <v>66832.208949003019</v>
      </c>
      <c r="AM11" s="404">
        <f t="shared" si="32"/>
        <v>33141.451561012458</v>
      </c>
      <c r="AN11" s="404">
        <f t="shared" si="33"/>
        <v>33690.757387990569</v>
      </c>
      <c r="AO11" s="404">
        <f t="shared" si="9"/>
        <v>68703.510799575102</v>
      </c>
      <c r="AP11" s="404">
        <f t="shared" si="34"/>
        <v>34164.040889406198</v>
      </c>
      <c r="AQ11" s="404">
        <f t="shared" si="35"/>
        <v>34539.469910168904</v>
      </c>
      <c r="AR11" s="404">
        <f t="shared" si="10"/>
        <v>70627.209101963206</v>
      </c>
      <c r="AS11" s="404">
        <f t="shared" si="36"/>
        <v>35023.355746452988</v>
      </c>
      <c r="AT11" s="404">
        <f t="shared" si="37"/>
        <v>35603.853355510219</v>
      </c>
      <c r="AU11" s="404">
        <f t="shared" si="11"/>
        <v>72604.770956818174</v>
      </c>
      <c r="AV11" s="404">
        <f t="shared" si="38"/>
        <v>36004.009707353674</v>
      </c>
      <c r="AW11" s="404">
        <f t="shared" si="39"/>
        <v>36600.761249464507</v>
      </c>
    </row>
    <row r="12" spans="1:49">
      <c r="A12" s="401" t="s">
        <v>5</v>
      </c>
      <c r="B12" s="401" t="s">
        <v>509</v>
      </c>
      <c r="C12" s="401">
        <v>1</v>
      </c>
      <c r="D12" s="488">
        <v>49578</v>
      </c>
      <c r="E12" s="488">
        <f t="shared" si="0"/>
        <v>24653.540983606556</v>
      </c>
      <c r="F12" s="488">
        <f t="shared" si="12"/>
        <v>24992.745205479456</v>
      </c>
      <c r="G12" s="488">
        <v>51065</v>
      </c>
      <c r="H12" s="488">
        <f t="shared" si="13"/>
        <v>24585.254794520548</v>
      </c>
      <c r="I12" s="488">
        <f t="shared" si="1"/>
        <v>25742.356164383564</v>
      </c>
      <c r="J12" s="488">
        <v>52086</v>
      </c>
      <c r="K12" s="488">
        <f t="shared" si="14"/>
        <v>25322.64383561644</v>
      </c>
      <c r="L12" s="488">
        <f t="shared" si="2"/>
        <v>26257.052054794523</v>
      </c>
      <c r="M12" s="402">
        <f t="shared" si="15"/>
        <v>53128.026000000005</v>
      </c>
      <c r="N12" s="402">
        <f t="shared" si="16"/>
        <v>25828.94794520548</v>
      </c>
      <c r="O12" s="402">
        <f t="shared" si="17"/>
        <v>26709.171540983611</v>
      </c>
      <c r="P12" s="402">
        <v>54190.586520000004</v>
      </c>
      <c r="Q12" s="402">
        <f t="shared" si="18"/>
        <v>26418.854459016395</v>
      </c>
      <c r="R12" s="402">
        <f t="shared" si="19"/>
        <v>27243.354971803281</v>
      </c>
      <c r="S12" s="403">
        <v>55274.398250400009</v>
      </c>
      <c r="T12" s="403">
        <f t="shared" si="20"/>
        <v>26872.592219506852</v>
      </c>
      <c r="U12" s="403">
        <f t="shared" si="21"/>
        <v>27864.35418650302</v>
      </c>
      <c r="V12" s="403">
        <f t="shared" si="3"/>
        <v>56490.435011908812</v>
      </c>
      <c r="W12" s="403">
        <f t="shared" si="22"/>
        <v>27410.044063896992</v>
      </c>
      <c r="X12" s="403">
        <f t="shared" si="23"/>
        <v>28477.36997860609</v>
      </c>
      <c r="Y12" s="403">
        <v>59101</v>
      </c>
      <c r="Z12" s="403">
        <f t="shared" si="24"/>
        <v>29307.619178082194</v>
      </c>
      <c r="AA12" s="403">
        <f t="shared" si="25"/>
        <v>29793.38082191781</v>
      </c>
      <c r="AB12" s="403">
        <f t="shared" si="4"/>
        <v>61317.287500000006</v>
      </c>
      <c r="AC12" s="403">
        <f t="shared" si="26"/>
        <v>30491.11017759563</v>
      </c>
      <c r="AD12" s="403">
        <f t="shared" si="27"/>
        <v>30826.177322404375</v>
      </c>
      <c r="AE12" s="403">
        <f t="shared" si="5"/>
        <v>63156.80612500001</v>
      </c>
      <c r="AF12" s="403">
        <f t="shared" si="28"/>
        <v>31318.854544178088</v>
      </c>
      <c r="AG12" s="403">
        <f t="shared" si="6"/>
        <v>64925.19669650001</v>
      </c>
      <c r="AH12" s="403">
        <f t="shared" si="29"/>
        <v>32729.41422508494</v>
      </c>
      <c r="AI12" s="404">
        <f t="shared" si="7"/>
        <v>66743.102204002018</v>
      </c>
      <c r="AJ12" s="404">
        <f t="shared" si="30"/>
        <v>33097.264380614703</v>
      </c>
      <c r="AK12" s="404">
        <f t="shared" si="31"/>
        <v>33645.837823387323</v>
      </c>
      <c r="AL12" s="404">
        <f t="shared" si="8"/>
        <v>68611.909065714077</v>
      </c>
      <c r="AM12" s="404">
        <f t="shared" si="32"/>
        <v>34023.987783271914</v>
      </c>
      <c r="AN12" s="404">
        <f t="shared" si="33"/>
        <v>34587.92128244217</v>
      </c>
      <c r="AO12" s="404">
        <f t="shared" si="9"/>
        <v>70533.042519554074</v>
      </c>
      <c r="AP12" s="404">
        <f t="shared" si="34"/>
        <v>35073.808028849293</v>
      </c>
      <c r="AQ12" s="404">
        <f t="shared" si="35"/>
        <v>35459.234490704781</v>
      </c>
      <c r="AR12" s="404">
        <f t="shared" si="10"/>
        <v>72507.967710101584</v>
      </c>
      <c r="AS12" s="404">
        <f t="shared" si="36"/>
        <v>35956.005905557227</v>
      </c>
      <c r="AT12" s="404">
        <f t="shared" si="37"/>
        <v>36551.961804544364</v>
      </c>
      <c r="AU12" s="404">
        <f t="shared" si="11"/>
        <v>74538.190805984428</v>
      </c>
      <c r="AV12" s="404">
        <f t="shared" si="38"/>
        <v>36962.774070912827</v>
      </c>
      <c r="AW12" s="404">
        <f t="shared" si="39"/>
        <v>37575.416735071602</v>
      </c>
    </row>
    <row r="13" spans="1:49">
      <c r="A13" s="401" t="s">
        <v>6</v>
      </c>
      <c r="B13" s="401" t="s">
        <v>509</v>
      </c>
      <c r="C13" s="401">
        <v>2</v>
      </c>
      <c r="D13" s="488">
        <v>50676</v>
      </c>
      <c r="E13" s="488">
        <f t="shared" si="0"/>
        <v>25199.540983606556</v>
      </c>
      <c r="F13" s="488">
        <f t="shared" si="12"/>
        <v>25546.257534246579</v>
      </c>
      <c r="G13" s="488">
        <v>52196</v>
      </c>
      <c r="H13" s="488">
        <f t="shared" si="13"/>
        <v>25129.742465753425</v>
      </c>
      <c r="I13" s="488">
        <f t="shared" si="1"/>
        <v>26312.504109589045</v>
      </c>
      <c r="J13" s="488">
        <v>53240</v>
      </c>
      <c r="K13" s="488">
        <f t="shared" si="14"/>
        <v>25883.495890410959</v>
      </c>
      <c r="L13" s="488">
        <f t="shared" si="2"/>
        <v>26838.794520547948</v>
      </c>
      <c r="M13" s="402">
        <f t="shared" si="15"/>
        <v>54304.718399999998</v>
      </c>
      <c r="N13" s="402">
        <f t="shared" si="16"/>
        <v>26401.205479452055</v>
      </c>
      <c r="O13" s="402">
        <f t="shared" si="17"/>
        <v>27300.732747540984</v>
      </c>
      <c r="P13" s="402">
        <v>55390.812767999996</v>
      </c>
      <c r="Q13" s="402">
        <f t="shared" si="18"/>
        <v>27003.985652459014</v>
      </c>
      <c r="R13" s="402">
        <f t="shared" si="19"/>
        <v>27846.747402491801</v>
      </c>
      <c r="S13" s="403">
        <v>56498.629023359994</v>
      </c>
      <c r="T13" s="403">
        <f t="shared" si="20"/>
        <v>27467.772906871232</v>
      </c>
      <c r="U13" s="403">
        <f t="shared" si="21"/>
        <v>28481.500658351342</v>
      </c>
      <c r="V13" s="403">
        <f t="shared" si="3"/>
        <v>57741.598861873914</v>
      </c>
      <c r="W13" s="403">
        <f t="shared" si="22"/>
        <v>28017.128365008655</v>
      </c>
      <c r="X13" s="403">
        <f t="shared" si="23"/>
        <v>29108.093672835072</v>
      </c>
      <c r="Y13" s="403">
        <v>60387</v>
      </c>
      <c r="Z13" s="403">
        <f t="shared" si="24"/>
        <v>29945.334246575345</v>
      </c>
      <c r="AA13" s="403">
        <f t="shared" si="25"/>
        <v>30441.665753424659</v>
      </c>
      <c r="AB13" s="403">
        <f t="shared" si="4"/>
        <v>62651.512500000004</v>
      </c>
      <c r="AC13" s="403">
        <f t="shared" si="26"/>
        <v>31154.577254098363</v>
      </c>
      <c r="AD13" s="403">
        <f t="shared" si="27"/>
        <v>31496.935245901641</v>
      </c>
      <c r="AE13" s="403">
        <f t="shared" si="5"/>
        <v>64531.057875000006</v>
      </c>
      <c r="AF13" s="403">
        <f t="shared" si="28"/>
        <v>32000.332809246578</v>
      </c>
      <c r="AG13" s="403">
        <f t="shared" si="6"/>
        <v>66337.927495500015</v>
      </c>
      <c r="AH13" s="403">
        <f t="shared" si="29"/>
        <v>33441.585367594533</v>
      </c>
      <c r="AI13" s="404">
        <f t="shared" si="7"/>
        <v>68195.389465374014</v>
      </c>
      <c r="AJ13" s="404">
        <f t="shared" si="30"/>
        <v>33817.439707486839</v>
      </c>
      <c r="AK13" s="404">
        <f t="shared" si="31"/>
        <v>34377.949757887174</v>
      </c>
      <c r="AL13" s="404">
        <f t="shared" si="8"/>
        <v>70104.860370404494</v>
      </c>
      <c r="AM13" s="404">
        <f t="shared" si="32"/>
        <v>34764.328019296474</v>
      </c>
      <c r="AN13" s="404">
        <f t="shared" si="33"/>
        <v>35340.532351108021</v>
      </c>
      <c r="AO13" s="404">
        <f t="shared" si="9"/>
        <v>72067.796460775819</v>
      </c>
      <c r="AP13" s="404">
        <f t="shared" si="34"/>
        <v>35836.991682680869</v>
      </c>
      <c r="AQ13" s="404">
        <f t="shared" si="35"/>
        <v>36230.804778094949</v>
      </c>
      <c r="AR13" s="404">
        <f t="shared" si="10"/>
        <v>74085.694761677543</v>
      </c>
      <c r="AS13" s="404">
        <f t="shared" si="36"/>
        <v>36738.385621544207</v>
      </c>
      <c r="AT13" s="404">
        <f t="shared" si="37"/>
        <v>37347.309140133337</v>
      </c>
      <c r="AU13" s="404">
        <f t="shared" si="11"/>
        <v>76160.094215004516</v>
      </c>
      <c r="AV13" s="404">
        <f t="shared" si="38"/>
        <v>37767.060418947447</v>
      </c>
      <c r="AW13" s="404">
        <f t="shared" si="39"/>
        <v>38393.033796057076</v>
      </c>
    </row>
    <row r="14" spans="1:49">
      <c r="A14" s="401" t="s">
        <v>7</v>
      </c>
      <c r="B14" s="479" t="s">
        <v>509</v>
      </c>
      <c r="C14" s="401">
        <v>3</v>
      </c>
      <c r="D14" s="488">
        <v>51985</v>
      </c>
      <c r="E14" s="488">
        <f t="shared" si="0"/>
        <v>25850.464480874318</v>
      </c>
      <c r="F14" s="488">
        <f t="shared" si="12"/>
        <v>26206.136986301372</v>
      </c>
      <c r="G14" s="488">
        <v>53545</v>
      </c>
      <c r="H14" s="488">
        <f t="shared" si="13"/>
        <v>25778.863013698632</v>
      </c>
      <c r="I14" s="488">
        <f t="shared" si="1"/>
        <v>26992.547945205482</v>
      </c>
      <c r="J14" s="488">
        <v>54616</v>
      </c>
      <c r="K14" s="488">
        <f t="shared" si="14"/>
        <v>26552.452054794521</v>
      </c>
      <c r="L14" s="488">
        <f t="shared" si="2"/>
        <v>27532.449315068494</v>
      </c>
      <c r="M14" s="402">
        <f t="shared" si="15"/>
        <v>55708.218000000001</v>
      </c>
      <c r="N14" s="402">
        <f t="shared" si="16"/>
        <v>27083.550684931506</v>
      </c>
      <c r="O14" s="402">
        <f t="shared" si="17"/>
        <v>28006.317245901639</v>
      </c>
      <c r="P14" s="402">
        <v>56822.382360000003</v>
      </c>
      <c r="Q14" s="402">
        <f t="shared" si="18"/>
        <v>27701.900754098362</v>
      </c>
      <c r="R14" s="402">
        <f t="shared" si="19"/>
        <v>28566.443590819676</v>
      </c>
      <c r="S14" s="403">
        <v>57958.830007200006</v>
      </c>
      <c r="T14" s="403">
        <f t="shared" si="20"/>
        <v>28177.674540164386</v>
      </c>
      <c r="U14" s="403">
        <f t="shared" si="21"/>
        <v>29217.601976232334</v>
      </c>
      <c r="V14" s="403">
        <f t="shared" si="3"/>
        <v>59233.924267358409</v>
      </c>
      <c r="W14" s="403">
        <f t="shared" si="22"/>
        <v>28741.228030967675</v>
      </c>
      <c r="X14" s="403">
        <f t="shared" si="23"/>
        <v>29860.389219709446</v>
      </c>
      <c r="Y14" s="403">
        <v>61922</v>
      </c>
      <c r="Z14" s="403">
        <f t="shared" si="24"/>
        <v>30706.52602739726</v>
      </c>
      <c r="AA14" s="403">
        <f t="shared" si="25"/>
        <v>31215.473972602744</v>
      </c>
      <c r="AB14" s="403">
        <f t="shared" si="4"/>
        <v>64244.075000000004</v>
      </c>
      <c r="AC14" s="403">
        <f t="shared" si="26"/>
        <v>31946.50724043716</v>
      </c>
      <c r="AD14" s="403">
        <f t="shared" si="27"/>
        <v>32297.567759562844</v>
      </c>
      <c r="AE14" s="403">
        <f t="shared" si="5"/>
        <v>66171.397250000009</v>
      </c>
      <c r="AF14" s="403">
        <f t="shared" si="28"/>
        <v>32813.761376027403</v>
      </c>
      <c r="AG14" s="403">
        <f t="shared" si="6"/>
        <v>68024.196373000013</v>
      </c>
      <c r="AH14" s="403">
        <f t="shared" si="29"/>
        <v>34291.649678443842</v>
      </c>
      <c r="AI14" s="404">
        <f t="shared" si="7"/>
        <v>69928.873871444011</v>
      </c>
      <c r="AJ14" s="404">
        <f t="shared" si="30"/>
        <v>34677.058002003745</v>
      </c>
      <c r="AK14" s="404">
        <f t="shared" si="31"/>
        <v>35251.815869440274</v>
      </c>
      <c r="AL14" s="404">
        <f t="shared" si="8"/>
        <v>71886.882339844451</v>
      </c>
      <c r="AM14" s="404">
        <f t="shared" si="32"/>
        <v>35648.015626059852</v>
      </c>
      <c r="AN14" s="404">
        <f t="shared" si="33"/>
        <v>36238.866713784606</v>
      </c>
      <c r="AO14" s="404">
        <f t="shared" si="9"/>
        <v>73899.715045360092</v>
      </c>
      <c r="AP14" s="404">
        <f t="shared" si="34"/>
        <v>36747.945732938628</v>
      </c>
      <c r="AQ14" s="404">
        <f t="shared" si="35"/>
        <v>37151.769312421464</v>
      </c>
      <c r="AR14" s="404">
        <f t="shared" si="10"/>
        <v>75968.90706663017</v>
      </c>
      <c r="AS14" s="404">
        <f t="shared" si="36"/>
        <v>37672.252545370029</v>
      </c>
      <c r="AT14" s="404">
        <f t="shared" si="37"/>
        <v>38296.654521260141</v>
      </c>
      <c r="AU14" s="404">
        <f t="shared" si="11"/>
        <v>78096.036464495817</v>
      </c>
      <c r="AV14" s="404">
        <f t="shared" si="38"/>
        <v>38727.075616640395</v>
      </c>
      <c r="AW14" s="404">
        <f t="shared" si="39"/>
        <v>39368.960847855429</v>
      </c>
    </row>
    <row r="15" spans="1:49">
      <c r="A15" s="401" t="s">
        <v>8</v>
      </c>
      <c r="B15" s="401" t="s">
        <v>510</v>
      </c>
      <c r="C15" s="401">
        <v>1</v>
      </c>
      <c r="D15" s="488">
        <v>53295</v>
      </c>
      <c r="E15" s="488">
        <f t="shared" si="0"/>
        <v>26501.885245901638</v>
      </c>
      <c r="F15" s="488">
        <f t="shared" si="12"/>
        <v>26866.520547945209</v>
      </c>
      <c r="G15" s="488">
        <v>54894</v>
      </c>
      <c r="H15" s="488">
        <f t="shared" si="13"/>
        <v>26428.479452054795</v>
      </c>
      <c r="I15" s="488">
        <f t="shared" si="1"/>
        <v>27672.59178082192</v>
      </c>
      <c r="J15" s="488">
        <v>55992</v>
      </c>
      <c r="K15" s="488">
        <f t="shared" si="14"/>
        <v>27221.408219178084</v>
      </c>
      <c r="L15" s="488">
        <f t="shared" si="2"/>
        <v>28226.104109589043</v>
      </c>
      <c r="M15" s="402">
        <f t="shared" si="15"/>
        <v>57111.717599999996</v>
      </c>
      <c r="N15" s="402">
        <f t="shared" si="16"/>
        <v>27765.89589041096</v>
      </c>
      <c r="O15" s="402">
        <f t="shared" si="17"/>
        <v>28711.901744262294</v>
      </c>
      <c r="P15" s="402">
        <v>58253.951951999996</v>
      </c>
      <c r="Q15" s="402">
        <f t="shared" si="18"/>
        <v>28399.815855737703</v>
      </c>
      <c r="R15" s="402">
        <f t="shared" si="19"/>
        <v>29286.139779147539</v>
      </c>
      <c r="S15" s="403">
        <v>59419.030991039996</v>
      </c>
      <c r="T15" s="403">
        <f t="shared" si="20"/>
        <v>28887.576173457532</v>
      </c>
      <c r="U15" s="403">
        <f t="shared" si="21"/>
        <v>29953.703294113315</v>
      </c>
      <c r="V15" s="403">
        <f t="shared" si="3"/>
        <v>60726.249672842874</v>
      </c>
      <c r="W15" s="403">
        <f t="shared" si="22"/>
        <v>29465.327696926684</v>
      </c>
      <c r="X15" s="403">
        <f t="shared" si="23"/>
        <v>30612.684766583807</v>
      </c>
      <c r="Y15" s="403">
        <v>63455</v>
      </c>
      <c r="Z15" s="403">
        <f t="shared" si="24"/>
        <v>31466.726027397261</v>
      </c>
      <c r="AA15" s="403">
        <f t="shared" si="25"/>
        <v>31988.273972602743</v>
      </c>
      <c r="AB15" s="403">
        <f t="shared" si="4"/>
        <v>65834.5625</v>
      </c>
      <c r="AC15" s="403">
        <f t="shared" si="26"/>
        <v>32737.405396174861</v>
      </c>
      <c r="AD15" s="403">
        <f t="shared" si="27"/>
        <v>33097.157103825135</v>
      </c>
      <c r="AE15" s="403">
        <f t="shared" si="5"/>
        <v>67809.599375000005</v>
      </c>
      <c r="AF15" s="403">
        <f t="shared" si="28"/>
        <v>33626.130101027404</v>
      </c>
      <c r="AG15" s="403">
        <f t="shared" si="6"/>
        <v>69708.268157500002</v>
      </c>
      <c r="AH15" s="403">
        <f t="shared" si="29"/>
        <v>35140.606413643836</v>
      </c>
      <c r="AI15" s="404">
        <f t="shared" si="7"/>
        <v>71660.099665910006</v>
      </c>
      <c r="AJ15" s="404">
        <f t="shared" si="30"/>
        <v>35535.556272684138</v>
      </c>
      <c r="AK15" s="404">
        <f t="shared" si="31"/>
        <v>36124.543393225867</v>
      </c>
      <c r="AL15" s="404">
        <f t="shared" si="8"/>
        <v>73666.582456555494</v>
      </c>
      <c r="AM15" s="404">
        <f t="shared" si="32"/>
        <v>36530.551848319301</v>
      </c>
      <c r="AN15" s="404">
        <f t="shared" si="33"/>
        <v>37136.0306082362</v>
      </c>
      <c r="AO15" s="404">
        <f t="shared" si="9"/>
        <v>75729.246765339049</v>
      </c>
      <c r="AP15" s="404">
        <f t="shared" si="34"/>
        <v>37657.712872381715</v>
      </c>
      <c r="AQ15" s="404">
        <f t="shared" si="35"/>
        <v>38071.533892957334</v>
      </c>
      <c r="AR15" s="404">
        <f t="shared" si="10"/>
        <v>77849.665674768548</v>
      </c>
      <c r="AS15" s="404">
        <f t="shared" si="36"/>
        <v>38604.902704474269</v>
      </c>
      <c r="AT15" s="404">
        <f t="shared" si="37"/>
        <v>39244.762970294287</v>
      </c>
      <c r="AU15" s="404">
        <f t="shared" si="11"/>
        <v>80029.456313662071</v>
      </c>
      <c r="AV15" s="404">
        <f t="shared" si="38"/>
        <v>39685.839980199547</v>
      </c>
      <c r="AW15" s="404">
        <f t="shared" si="39"/>
        <v>40343.616333462523</v>
      </c>
    </row>
    <row r="16" spans="1:49">
      <c r="A16" s="401" t="s">
        <v>9</v>
      </c>
      <c r="B16" s="401" t="s">
        <v>510</v>
      </c>
      <c r="C16" s="401">
        <v>2</v>
      </c>
      <c r="D16" s="488">
        <v>54613</v>
      </c>
      <c r="E16" s="488">
        <f t="shared" si="0"/>
        <v>27157.284153005465</v>
      </c>
      <c r="F16" s="488">
        <f t="shared" si="12"/>
        <v>27530.936986301371</v>
      </c>
      <c r="G16" s="488">
        <v>56251</v>
      </c>
      <c r="H16" s="488">
        <f t="shared" si="13"/>
        <v>27082.063013698633</v>
      </c>
      <c r="I16" s="488">
        <f t="shared" si="1"/>
        <v>28356.668493150686</v>
      </c>
      <c r="J16" s="488">
        <v>57376</v>
      </c>
      <c r="K16" s="488">
        <f t="shared" si="14"/>
        <v>27894.331506849318</v>
      </c>
      <c r="L16" s="488">
        <f t="shared" si="2"/>
        <v>28923.791780821921</v>
      </c>
      <c r="M16" s="402">
        <f t="shared" si="15"/>
        <v>58523.540400000005</v>
      </c>
      <c r="N16" s="402">
        <f t="shared" si="16"/>
        <v>28452.208219178083</v>
      </c>
      <c r="O16" s="402">
        <f t="shared" si="17"/>
        <v>29421.670583606559</v>
      </c>
      <c r="P16" s="402">
        <v>59694.011208000004</v>
      </c>
      <c r="Q16" s="402">
        <f t="shared" si="18"/>
        <v>29101.869816393446</v>
      </c>
      <c r="R16" s="402">
        <f t="shared" si="19"/>
        <v>30010.103995278689</v>
      </c>
      <c r="S16" s="403">
        <v>60887.891432160002</v>
      </c>
      <c r="T16" s="403">
        <f t="shared" si="20"/>
        <v>29601.68774972055</v>
      </c>
      <c r="U16" s="403">
        <f t="shared" si="21"/>
        <v>30694.169927445044</v>
      </c>
      <c r="V16" s="403">
        <f t="shared" si="3"/>
        <v>62227.425043667521</v>
      </c>
      <c r="W16" s="403">
        <f t="shared" si="22"/>
        <v>30193.721504714962</v>
      </c>
      <c r="X16" s="403">
        <f t="shared" si="23"/>
        <v>31369.441665848834</v>
      </c>
      <c r="Y16" s="403">
        <v>64998</v>
      </c>
      <c r="Z16" s="403">
        <f t="shared" si="24"/>
        <v>32231.884931506851</v>
      </c>
      <c r="AA16" s="403">
        <f t="shared" si="25"/>
        <v>32766.115068493153</v>
      </c>
      <c r="AB16" s="403">
        <f t="shared" si="4"/>
        <v>67435.425000000003</v>
      </c>
      <c r="AC16" s="403">
        <f t="shared" si="26"/>
        <v>33533.462704918034</v>
      </c>
      <c r="AD16" s="403">
        <f t="shared" si="27"/>
        <v>33901.962295081968</v>
      </c>
      <c r="AE16" s="403">
        <f t="shared" si="5"/>
        <v>69458.48775</v>
      </c>
      <c r="AF16" s="403">
        <f t="shared" si="28"/>
        <v>34443.798034931511</v>
      </c>
      <c r="AG16" s="403">
        <f t="shared" si="6"/>
        <v>71403.325406999997</v>
      </c>
      <c r="AH16" s="403">
        <f t="shared" si="29"/>
        <v>35995.101027090415</v>
      </c>
      <c r="AI16" s="404">
        <f t="shared" si="7"/>
        <v>73402.618518396004</v>
      </c>
      <c r="AJ16" s="404">
        <f t="shared" si="30"/>
        <v>36399.654662547058</v>
      </c>
      <c r="AK16" s="404">
        <f t="shared" si="31"/>
        <v>37002.963855848946</v>
      </c>
      <c r="AL16" s="404">
        <f t="shared" si="8"/>
        <v>75457.891836911091</v>
      </c>
      <c r="AM16" s="404">
        <f t="shared" si="32"/>
        <v>37418.844993098377</v>
      </c>
      <c r="AN16" s="404">
        <f t="shared" si="33"/>
        <v>38039.046843812714</v>
      </c>
      <c r="AO16" s="404">
        <f t="shared" si="9"/>
        <v>77570.7128083446</v>
      </c>
      <c r="AP16" s="404">
        <f t="shared" si="34"/>
        <v>38573.414565898136</v>
      </c>
      <c r="AQ16" s="404">
        <f t="shared" si="35"/>
        <v>38997.298242446464</v>
      </c>
      <c r="AR16" s="404">
        <f t="shared" si="10"/>
        <v>79742.692766978245</v>
      </c>
      <c r="AS16" s="404">
        <f t="shared" si="36"/>
        <v>39543.636687186474</v>
      </c>
      <c r="AT16" s="404">
        <f t="shared" si="37"/>
        <v>40199.056079791779</v>
      </c>
      <c r="AU16" s="404">
        <f t="shared" si="11"/>
        <v>81975.488164453636</v>
      </c>
      <c r="AV16" s="404">
        <f t="shared" si="38"/>
        <v>40650.858514427695</v>
      </c>
      <c r="AW16" s="404">
        <f t="shared" si="39"/>
        <v>41324.629650025949</v>
      </c>
    </row>
    <row r="17" spans="1:51">
      <c r="A17" s="401" t="s">
        <v>10</v>
      </c>
      <c r="B17" s="401" t="s">
        <v>510</v>
      </c>
      <c r="C17" s="401">
        <v>3</v>
      </c>
      <c r="D17" s="488">
        <v>55923</v>
      </c>
      <c r="E17" s="488">
        <f t="shared" si="0"/>
        <v>27808.704918032785</v>
      </c>
      <c r="F17" s="488">
        <f t="shared" si="12"/>
        <v>28191.320547945208</v>
      </c>
      <c r="G17" s="488">
        <v>57601</v>
      </c>
      <c r="H17" s="488">
        <f t="shared" si="13"/>
        <v>27731.679452054796</v>
      </c>
      <c r="I17" s="488">
        <f t="shared" si="1"/>
        <v>29037.216438356165</v>
      </c>
      <c r="J17" s="488">
        <v>58753</v>
      </c>
      <c r="K17" s="488">
        <f t="shared" si="14"/>
        <v>28563.783561643835</v>
      </c>
      <c r="L17" s="488">
        <f t="shared" si="2"/>
        <v>29617.950684931508</v>
      </c>
      <c r="M17" s="402">
        <f t="shared" si="15"/>
        <v>59928.080400000006</v>
      </c>
      <c r="N17" s="402">
        <f t="shared" si="16"/>
        <v>29135.049315068492</v>
      </c>
      <c r="O17" s="402">
        <f t="shared" si="17"/>
        <v>30127.778124590168</v>
      </c>
      <c r="P17" s="402">
        <v>61126.64200800001</v>
      </c>
      <c r="Q17" s="402">
        <f t="shared" si="18"/>
        <v>29800.302275409838</v>
      </c>
      <c r="R17" s="402">
        <f t="shared" si="19"/>
        <v>30730.333687081973</v>
      </c>
      <c r="S17" s="403">
        <v>62349.174848160008</v>
      </c>
      <c r="T17" s="403">
        <f t="shared" si="20"/>
        <v>30312.115625884937</v>
      </c>
      <c r="U17" s="403">
        <f t="shared" si="21"/>
        <v>31430.816909757377</v>
      </c>
      <c r="V17" s="403">
        <f t="shared" si="3"/>
        <v>63720.856694819529</v>
      </c>
      <c r="W17" s="403">
        <f t="shared" si="22"/>
        <v>30918.357938402634</v>
      </c>
      <c r="X17" s="403">
        <f t="shared" si="23"/>
        <v>32122.294881772039</v>
      </c>
      <c r="Y17" s="403">
        <v>66533</v>
      </c>
      <c r="Z17" s="403">
        <f t="shared" si="24"/>
        <v>32993.076712328766</v>
      </c>
      <c r="AA17" s="403">
        <f t="shared" si="25"/>
        <v>33539.923287671234</v>
      </c>
      <c r="AB17" s="403">
        <f t="shared" si="4"/>
        <v>69027.987500000003</v>
      </c>
      <c r="AC17" s="403">
        <f t="shared" si="26"/>
        <v>34325.392691256835</v>
      </c>
      <c r="AD17" s="403">
        <f t="shared" si="27"/>
        <v>34702.594808743168</v>
      </c>
      <c r="AE17" s="403">
        <f t="shared" si="5"/>
        <v>71098.827125000011</v>
      </c>
      <c r="AF17" s="403">
        <f t="shared" si="28"/>
        <v>35257.226601712333</v>
      </c>
      <c r="AG17" s="403">
        <f t="shared" si="6"/>
        <v>73089.59428450001</v>
      </c>
      <c r="AH17" s="403">
        <f t="shared" si="29"/>
        <v>36845.165337939732</v>
      </c>
      <c r="AI17" s="404">
        <f t="shared" si="7"/>
        <v>75136.102924466017</v>
      </c>
      <c r="AJ17" s="404">
        <f t="shared" si="30"/>
        <v>37259.272957063971</v>
      </c>
      <c r="AK17" s="404">
        <f t="shared" si="31"/>
        <v>37876.829967402053</v>
      </c>
      <c r="AL17" s="404">
        <f t="shared" si="8"/>
        <v>77239.913806351062</v>
      </c>
      <c r="AM17" s="404">
        <f t="shared" si="32"/>
        <v>38302.532599861763</v>
      </c>
      <c r="AN17" s="404">
        <f t="shared" si="33"/>
        <v>38937.381206489306</v>
      </c>
      <c r="AO17" s="404">
        <f t="shared" si="9"/>
        <v>79402.631392928888</v>
      </c>
      <c r="AP17" s="404">
        <f t="shared" si="34"/>
        <v>39484.368616155894</v>
      </c>
      <c r="AQ17" s="404">
        <f t="shared" si="35"/>
        <v>39918.262776772994</v>
      </c>
      <c r="AR17" s="404">
        <f t="shared" si="10"/>
        <v>81625.905071930902</v>
      </c>
      <c r="AS17" s="404">
        <f t="shared" si="36"/>
        <v>40477.503611012311</v>
      </c>
      <c r="AT17" s="404">
        <f t="shared" si="37"/>
        <v>41148.401460918598</v>
      </c>
      <c r="AU17" s="404">
        <f t="shared" si="11"/>
        <v>83911.430413944967</v>
      </c>
      <c r="AV17" s="404">
        <f t="shared" si="38"/>
        <v>41610.873712120658</v>
      </c>
      <c r="AW17" s="404">
        <f t="shared" si="39"/>
        <v>42300.556701824316</v>
      </c>
    </row>
    <row r="18" spans="1:51">
      <c r="A18" s="401" t="s">
        <v>11</v>
      </c>
      <c r="B18" s="401" t="s">
        <v>510</v>
      </c>
      <c r="C18" s="401">
        <v>4</v>
      </c>
      <c r="D18" s="488">
        <v>57247</v>
      </c>
      <c r="E18" s="488">
        <f t="shared" si="0"/>
        <v>28467.087431693988</v>
      </c>
      <c r="F18" s="488">
        <f t="shared" si="12"/>
        <v>28858.76164383562</v>
      </c>
      <c r="G18" s="488">
        <v>58964</v>
      </c>
      <c r="H18" s="488">
        <f t="shared" si="13"/>
        <v>28388.238356164384</v>
      </c>
      <c r="I18" s="488">
        <f t="shared" si="1"/>
        <v>29724.317808219181</v>
      </c>
      <c r="J18" s="488">
        <v>60143</v>
      </c>
      <c r="K18" s="488">
        <f t="shared" si="14"/>
        <v>29239.682191780823</v>
      </c>
      <c r="L18" s="488">
        <f t="shared" si="2"/>
        <v>30318.663013698631</v>
      </c>
      <c r="M18" s="402">
        <f t="shared" si="15"/>
        <v>61346.145600000003</v>
      </c>
      <c r="N18" s="402">
        <f t="shared" si="16"/>
        <v>29824.336986301372</v>
      </c>
      <c r="O18" s="402">
        <f t="shared" si="17"/>
        <v>30840.685219672134</v>
      </c>
      <c r="P18" s="402">
        <v>62573.068512000005</v>
      </c>
      <c r="Q18" s="402">
        <f t="shared" si="18"/>
        <v>30505.46038032787</v>
      </c>
      <c r="R18" s="402">
        <f t="shared" si="19"/>
        <v>31457.498924065578</v>
      </c>
      <c r="S18" s="403">
        <v>63824.529882240007</v>
      </c>
      <c r="T18" s="403">
        <f t="shared" si="20"/>
        <v>31029.384659375348</v>
      </c>
      <c r="U18" s="403">
        <f t="shared" si="21"/>
        <v>32174.557529677157</v>
      </c>
      <c r="V18" s="403">
        <f t="shared" si="3"/>
        <v>65228.669539649287</v>
      </c>
      <c r="W18" s="403">
        <f t="shared" si="22"/>
        <v>31649.972352562854</v>
      </c>
      <c r="X18" s="403">
        <f t="shared" si="23"/>
        <v>32882.397795330056</v>
      </c>
      <c r="Y18" s="403">
        <v>68084</v>
      </c>
      <c r="Z18" s="403">
        <f t="shared" si="24"/>
        <v>33762.202739726032</v>
      </c>
      <c r="AA18" s="403">
        <f t="shared" si="25"/>
        <v>34321.797260273976</v>
      </c>
      <c r="AB18" s="403">
        <f t="shared" si="4"/>
        <v>70637.150000000009</v>
      </c>
      <c r="AC18" s="403">
        <f t="shared" si="26"/>
        <v>35125.577322404373</v>
      </c>
      <c r="AD18" s="403">
        <f t="shared" si="27"/>
        <v>35511.572677595635</v>
      </c>
      <c r="AE18" s="403">
        <f t="shared" si="5"/>
        <v>72756.264500000005</v>
      </c>
      <c r="AF18" s="403">
        <f t="shared" si="28"/>
        <v>36079.133902739726</v>
      </c>
      <c r="AG18" s="403">
        <f t="shared" si="6"/>
        <v>74793.439906</v>
      </c>
      <c r="AH18" s="403">
        <f t="shared" si="29"/>
        <v>37704.090253983566</v>
      </c>
      <c r="AI18" s="404">
        <f t="shared" si="7"/>
        <v>76887.656223368002</v>
      </c>
      <c r="AJ18" s="404">
        <f t="shared" si="30"/>
        <v>38127.851442272899</v>
      </c>
      <c r="AK18" s="404">
        <f t="shared" si="31"/>
        <v>38759.804781095103</v>
      </c>
      <c r="AL18" s="404">
        <f t="shared" si="8"/>
        <v>79040.510597622313</v>
      </c>
      <c r="AM18" s="404">
        <f t="shared" si="32"/>
        <v>39195.431282656544</v>
      </c>
      <c r="AN18" s="404">
        <f t="shared" si="33"/>
        <v>39845.079314965769</v>
      </c>
      <c r="AO18" s="404">
        <f t="shared" si="9"/>
        <v>81253.644894355733</v>
      </c>
      <c r="AP18" s="404">
        <f t="shared" si="34"/>
        <v>40404.817952930993</v>
      </c>
      <c r="AQ18" s="404">
        <f t="shared" si="35"/>
        <v>40848.826941424741</v>
      </c>
      <c r="AR18" s="404">
        <f t="shared" si="10"/>
        <v>83528.746951397698</v>
      </c>
      <c r="AS18" s="404">
        <f t="shared" si="36"/>
        <v>41421.104652610913</v>
      </c>
      <c r="AT18" s="404">
        <f t="shared" si="37"/>
        <v>42107.642298786785</v>
      </c>
      <c r="AU18" s="404">
        <f t="shared" si="11"/>
        <v>85867.55186603684</v>
      </c>
      <c r="AV18" s="404">
        <f t="shared" si="38"/>
        <v>42580.895582884026</v>
      </c>
      <c r="AW18" s="404">
        <f t="shared" si="39"/>
        <v>43286.656283152821</v>
      </c>
    </row>
    <row r="19" spans="1:51">
      <c r="A19" s="401" t="s">
        <v>12</v>
      </c>
      <c r="B19" s="401" t="s">
        <v>511</v>
      </c>
      <c r="C19" s="401">
        <v>1</v>
      </c>
      <c r="D19" s="488">
        <v>59031</v>
      </c>
      <c r="E19" s="488">
        <f t="shared" si="0"/>
        <v>29354.213114754097</v>
      </c>
      <c r="F19" s="488">
        <f t="shared" si="12"/>
        <v>29758.093150684934</v>
      </c>
      <c r="G19" s="488">
        <v>60802</v>
      </c>
      <c r="H19" s="488">
        <f t="shared" si="13"/>
        <v>29272.90684931507</v>
      </c>
      <c r="I19" s="488">
        <f t="shared" si="1"/>
        <v>30650.871232876714</v>
      </c>
      <c r="J19" s="488">
        <v>62018</v>
      </c>
      <c r="K19" s="488">
        <f t="shared" si="14"/>
        <v>30151.128767123289</v>
      </c>
      <c r="L19" s="488">
        <f t="shared" si="2"/>
        <v>31263.868493150687</v>
      </c>
      <c r="M19" s="402">
        <f t="shared" si="15"/>
        <v>63258.40080000001</v>
      </c>
      <c r="N19" s="402">
        <f t="shared" si="16"/>
        <v>30754.131506849317</v>
      </c>
      <c r="O19" s="402">
        <f t="shared" si="17"/>
        <v>31802.037560655743</v>
      </c>
      <c r="P19" s="402">
        <v>64523.568816000014</v>
      </c>
      <c r="Q19" s="402">
        <f t="shared" si="18"/>
        <v>31456.363239344268</v>
      </c>
      <c r="R19" s="402">
        <f t="shared" si="19"/>
        <v>32438.07831186886</v>
      </c>
      <c r="S19" s="403">
        <v>65814.040192320012</v>
      </c>
      <c r="T19" s="403">
        <f t="shared" si="20"/>
        <v>31996.619056701376</v>
      </c>
      <c r="U19" s="403">
        <f t="shared" si="21"/>
        <v>33177.488754484613</v>
      </c>
      <c r="V19" s="403">
        <f t="shared" si="3"/>
        <v>67261.949076551056</v>
      </c>
      <c r="W19" s="403">
        <f t="shared" si="22"/>
        <v>32636.551437835406</v>
      </c>
      <c r="X19" s="403">
        <f t="shared" si="23"/>
        <v>33907.393507083274</v>
      </c>
      <c r="Y19" s="403">
        <v>70173</v>
      </c>
      <c r="Z19" s="403">
        <f t="shared" si="24"/>
        <v>34798.117808219176</v>
      </c>
      <c r="AA19" s="403">
        <f t="shared" si="25"/>
        <v>35374.882191780824</v>
      </c>
      <c r="AB19" s="403">
        <f t="shared" si="4"/>
        <v>72804.487500000003</v>
      </c>
      <c r="AC19" s="403">
        <f t="shared" si="26"/>
        <v>36203.324385245905</v>
      </c>
      <c r="AD19" s="403">
        <f t="shared" si="27"/>
        <v>36601.163114754097</v>
      </c>
      <c r="AE19" s="403">
        <f t="shared" si="5"/>
        <v>74988.622125000009</v>
      </c>
      <c r="AF19" s="403">
        <f t="shared" si="28"/>
        <v>37186.138642808226</v>
      </c>
      <c r="AG19" s="403">
        <f t="shared" si="6"/>
        <v>77088.303544500013</v>
      </c>
      <c r="AH19" s="403">
        <f t="shared" si="29"/>
        <v>38860.953019693159</v>
      </c>
      <c r="AI19" s="404">
        <f t="shared" si="7"/>
        <v>79246.776043746009</v>
      </c>
      <c r="AJ19" s="404">
        <f t="shared" si="30"/>
        <v>39297.71633950145</v>
      </c>
      <c r="AK19" s="404">
        <f t="shared" si="31"/>
        <v>39949.059704244566</v>
      </c>
      <c r="AL19" s="404">
        <f t="shared" si="8"/>
        <v>81465.685772970901</v>
      </c>
      <c r="AM19" s="404">
        <f t="shared" si="32"/>
        <v>40398.052397007486</v>
      </c>
      <c r="AN19" s="404">
        <f t="shared" si="33"/>
        <v>41067.633375963414</v>
      </c>
      <c r="AO19" s="404">
        <f t="shared" si="9"/>
        <v>83746.724974614088</v>
      </c>
      <c r="AP19" s="404">
        <f t="shared" si="34"/>
        <v>41644.546298851812</v>
      </c>
      <c r="AQ19" s="404">
        <f t="shared" si="35"/>
        <v>42102.178675762276</v>
      </c>
      <c r="AR19" s="404">
        <f t="shared" si="10"/>
        <v>86091.63327390328</v>
      </c>
      <c r="AS19" s="404">
        <f t="shared" si="36"/>
        <v>42692.015404319165</v>
      </c>
      <c r="AT19" s="404">
        <f t="shared" si="37"/>
        <v>43399.617869584123</v>
      </c>
      <c r="AU19" s="404">
        <f t="shared" si="11"/>
        <v>88502.199005572576</v>
      </c>
      <c r="AV19" s="404">
        <f t="shared" si="38"/>
        <v>43887.391835640105</v>
      </c>
      <c r="AW19" s="404">
        <f t="shared" si="39"/>
        <v>44614.807169932479</v>
      </c>
    </row>
    <row r="20" spans="1:51">
      <c r="A20" s="401" t="s">
        <v>13</v>
      </c>
      <c r="B20" s="401" t="s">
        <v>511</v>
      </c>
      <c r="C20" s="401">
        <v>2</v>
      </c>
      <c r="D20" s="488">
        <v>60578</v>
      </c>
      <c r="E20" s="488">
        <f t="shared" si="0"/>
        <v>30123.486338797815</v>
      </c>
      <c r="F20" s="488">
        <f t="shared" si="12"/>
        <v>30537.950684931508</v>
      </c>
      <c r="G20" s="488">
        <v>62395</v>
      </c>
      <c r="H20" s="488">
        <f t="shared" si="13"/>
        <v>30040.049315068492</v>
      </c>
      <c r="I20" s="488">
        <f t="shared" si="1"/>
        <v>31453.917808219179</v>
      </c>
      <c r="J20" s="488">
        <v>63643</v>
      </c>
      <c r="K20" s="488">
        <f t="shared" si="14"/>
        <v>30941.082191780824</v>
      </c>
      <c r="L20" s="488">
        <f t="shared" si="2"/>
        <v>32083.046575342469</v>
      </c>
      <c r="M20" s="402">
        <f t="shared" si="15"/>
        <v>64915.758000000002</v>
      </c>
      <c r="N20" s="402">
        <f t="shared" si="16"/>
        <v>31559.953424657535</v>
      </c>
      <c r="O20" s="402">
        <f t="shared" si="17"/>
        <v>32635.244459016394</v>
      </c>
      <c r="P20" s="402">
        <v>66214.07316</v>
      </c>
      <c r="Q20" s="402">
        <f t="shared" si="18"/>
        <v>32280.513540983608</v>
      </c>
      <c r="R20" s="402">
        <f t="shared" si="19"/>
        <v>33287.949348196722</v>
      </c>
      <c r="S20" s="403">
        <v>67538.354623200008</v>
      </c>
      <c r="T20" s="403">
        <f t="shared" si="20"/>
        <v>32834.923950575343</v>
      </c>
      <c r="U20" s="403">
        <f t="shared" si="21"/>
        <v>34046.732193613156</v>
      </c>
      <c r="V20" s="403">
        <f t="shared" si="3"/>
        <v>69024.198424910413</v>
      </c>
      <c r="W20" s="403">
        <f t="shared" si="22"/>
        <v>33491.622429586852</v>
      </c>
      <c r="X20" s="403">
        <f t="shared" si="23"/>
        <v>34795.760301872651</v>
      </c>
      <c r="Y20" s="403">
        <v>71985</v>
      </c>
      <c r="Z20" s="403">
        <f t="shared" si="24"/>
        <v>35696.671232876717</v>
      </c>
      <c r="AA20" s="403">
        <f t="shared" si="25"/>
        <v>36288.32876712329</v>
      </c>
      <c r="AB20" s="403">
        <f t="shared" si="4"/>
        <v>74684.4375</v>
      </c>
      <c r="AC20" s="403">
        <f t="shared" si="26"/>
        <v>37138.162909836065</v>
      </c>
      <c r="AD20" s="403">
        <f t="shared" si="27"/>
        <v>37546.274590163935</v>
      </c>
      <c r="AE20" s="403">
        <f t="shared" si="5"/>
        <v>76924.970625000002</v>
      </c>
      <c r="AF20" s="403">
        <f t="shared" si="28"/>
        <v>38146.355296232876</v>
      </c>
      <c r="AG20" s="403">
        <f t="shared" si="6"/>
        <v>79078.869802500005</v>
      </c>
      <c r="AH20" s="403">
        <f t="shared" si="29"/>
        <v>39864.41655797261</v>
      </c>
      <c r="AI20" s="404">
        <f t="shared" si="7"/>
        <v>81293.078156970005</v>
      </c>
      <c r="AJ20" s="404">
        <f t="shared" si="30"/>
        <v>40312.457935374165</v>
      </c>
      <c r="AK20" s="404">
        <f t="shared" si="31"/>
        <v>40980.62022159584</v>
      </c>
      <c r="AL20" s="404">
        <f t="shared" si="8"/>
        <v>83569.284345365173</v>
      </c>
      <c r="AM20" s="404">
        <f t="shared" si="32"/>
        <v>41441.206757564651</v>
      </c>
      <c r="AN20" s="404">
        <f t="shared" si="33"/>
        <v>42128.07758780053</v>
      </c>
      <c r="AO20" s="404">
        <f t="shared" si="9"/>
        <v>85909.224307035402</v>
      </c>
      <c r="AP20" s="404">
        <f t="shared" si="34"/>
        <v>42719.887496941104</v>
      </c>
      <c r="AQ20" s="404">
        <f t="shared" si="35"/>
        <v>43189.336810094297</v>
      </c>
      <c r="AR20" s="404">
        <f t="shared" si="10"/>
        <v>88314.6825876324</v>
      </c>
      <c r="AS20" s="404">
        <f t="shared" si="36"/>
        <v>43794.404242086202</v>
      </c>
      <c r="AT20" s="404">
        <f t="shared" si="37"/>
        <v>44520.278345546198</v>
      </c>
      <c r="AU20" s="404">
        <f t="shared" si="11"/>
        <v>90787.49370008611</v>
      </c>
      <c r="AV20" s="404">
        <f t="shared" si="38"/>
        <v>45020.647560864621</v>
      </c>
      <c r="AW20" s="404">
        <f t="shared" si="39"/>
        <v>45766.846139221496</v>
      </c>
    </row>
    <row r="21" spans="1:51">
      <c r="A21" s="401" t="s">
        <v>14</v>
      </c>
      <c r="B21" s="401" t="s">
        <v>511</v>
      </c>
      <c r="C21" s="401">
        <v>3</v>
      </c>
      <c r="D21" s="488">
        <v>62142</v>
      </c>
      <c r="E21" s="488">
        <f t="shared" si="0"/>
        <v>30901.213114754097</v>
      </c>
      <c r="F21" s="488">
        <f t="shared" si="12"/>
        <v>31326.378082191783</v>
      </c>
      <c r="G21" s="488">
        <v>64006</v>
      </c>
      <c r="H21" s="488">
        <f t="shared" si="13"/>
        <v>30815.621917808221</v>
      </c>
      <c r="I21" s="488">
        <f t="shared" si="1"/>
        <v>32266.038356164387</v>
      </c>
      <c r="J21" s="488">
        <v>65286</v>
      </c>
      <c r="K21" s="488">
        <f t="shared" si="14"/>
        <v>31739.961643835617</v>
      </c>
      <c r="L21" s="488">
        <f t="shared" si="2"/>
        <v>32911.298630136989</v>
      </c>
      <c r="M21" s="402">
        <f t="shared" si="15"/>
        <v>66591.842400000009</v>
      </c>
      <c r="N21" s="402">
        <f t="shared" si="16"/>
        <v>32374.701369863014</v>
      </c>
      <c r="O21" s="402">
        <f t="shared" si="17"/>
        <v>33477.866124590168</v>
      </c>
      <c r="P21" s="402">
        <v>67923.679248000015</v>
      </c>
      <c r="Q21" s="402">
        <f t="shared" si="18"/>
        <v>33113.976275409841</v>
      </c>
      <c r="R21" s="402">
        <f t="shared" si="19"/>
        <v>34147.423447081972</v>
      </c>
      <c r="S21" s="403">
        <v>69282.152832960011</v>
      </c>
      <c r="T21" s="403">
        <f t="shared" si="20"/>
        <v>33682.701216131514</v>
      </c>
      <c r="U21" s="403">
        <f t="shared" si="21"/>
        <v>34925.797592505871</v>
      </c>
      <c r="V21" s="403">
        <f t="shared" si="3"/>
        <v>70806.360195285131</v>
      </c>
      <c r="W21" s="403">
        <f t="shared" si="22"/>
        <v>34356.355240454141</v>
      </c>
      <c r="X21" s="403">
        <f t="shared" si="23"/>
        <v>35694.165139541001</v>
      </c>
      <c r="Y21" s="403">
        <v>73818</v>
      </c>
      <c r="Z21" s="403">
        <f t="shared" si="24"/>
        <v>36605.638356164382</v>
      </c>
      <c r="AA21" s="403">
        <f t="shared" si="25"/>
        <v>37212.361643835618</v>
      </c>
      <c r="AB21" s="403">
        <f t="shared" si="4"/>
        <v>76586.175000000003</v>
      </c>
      <c r="AC21" s="403">
        <f t="shared" si="26"/>
        <v>38083.835655737705</v>
      </c>
      <c r="AD21" s="403">
        <f t="shared" si="27"/>
        <v>38502.339344262298</v>
      </c>
      <c r="AE21" s="403">
        <f t="shared" si="5"/>
        <v>78883.760250000007</v>
      </c>
      <c r="AF21" s="403">
        <f t="shared" si="28"/>
        <v>39117.700288356165</v>
      </c>
      <c r="AG21" s="403">
        <f t="shared" si="6"/>
        <v>81092.505537000005</v>
      </c>
      <c r="AH21" s="403">
        <f t="shared" si="29"/>
        <v>40879.509640569871</v>
      </c>
      <c r="AI21" s="404">
        <f t="shared" si="7"/>
        <v>83363.095692036004</v>
      </c>
      <c r="AJ21" s="404">
        <f t="shared" si="30"/>
        <v>41338.959781530182</v>
      </c>
      <c r="AK21" s="404">
        <f t="shared" si="31"/>
        <v>42024.135910505822</v>
      </c>
      <c r="AL21" s="404">
        <f t="shared" si="8"/>
        <v>85697.262371413017</v>
      </c>
      <c r="AM21" s="404">
        <f t="shared" si="32"/>
        <v>42496.450655413035</v>
      </c>
      <c r="AN21" s="404">
        <f t="shared" si="33"/>
        <v>43200.811715999989</v>
      </c>
      <c r="AO21" s="404">
        <f t="shared" si="9"/>
        <v>88096.785717812585</v>
      </c>
      <c r="AP21" s="404">
        <f t="shared" si="34"/>
        <v>43807.691258584397</v>
      </c>
      <c r="AQ21" s="404">
        <f t="shared" si="35"/>
        <v>44289.094459228188</v>
      </c>
      <c r="AR21" s="404">
        <f t="shared" si="10"/>
        <v>90563.495717911341</v>
      </c>
      <c r="AS21" s="404">
        <f t="shared" si="36"/>
        <v>44909.569109430005</v>
      </c>
      <c r="AT21" s="404">
        <f t="shared" si="37"/>
        <v>45653.926608481335</v>
      </c>
      <c r="AU21" s="404">
        <f t="shared" si="11"/>
        <v>93099.273598012864</v>
      </c>
      <c r="AV21" s="404">
        <f t="shared" si="38"/>
        <v>46167.037044494049</v>
      </c>
      <c r="AW21" s="404">
        <f t="shared" si="39"/>
        <v>46932.236553518815</v>
      </c>
    </row>
    <row r="22" spans="1:51">
      <c r="A22" s="401" t="s">
        <v>15</v>
      </c>
      <c r="B22" s="401" t="s">
        <v>511</v>
      </c>
      <c r="C22" s="401">
        <v>4</v>
      </c>
      <c r="D22" s="488">
        <v>63928</v>
      </c>
      <c r="E22" s="488">
        <f t="shared" si="0"/>
        <v>31789.333333333332</v>
      </c>
      <c r="F22" s="488">
        <f t="shared" si="12"/>
        <v>32226.717808219182</v>
      </c>
      <c r="G22" s="488">
        <v>65846</v>
      </c>
      <c r="H22" s="488">
        <f t="shared" si="13"/>
        <v>31701.282191780821</v>
      </c>
      <c r="I22" s="488">
        <f t="shared" si="1"/>
        <v>33193.600000000006</v>
      </c>
      <c r="J22" s="488">
        <v>67163</v>
      </c>
      <c r="K22" s="488">
        <f t="shared" si="14"/>
        <v>32652.400000000001</v>
      </c>
      <c r="L22" s="488">
        <f t="shared" si="2"/>
        <v>33857.512328767123</v>
      </c>
      <c r="M22" s="402">
        <f t="shared" si="15"/>
        <v>68506.178400000004</v>
      </c>
      <c r="N22" s="402">
        <f t="shared" si="16"/>
        <v>33305.487671232877</v>
      </c>
      <c r="O22" s="402">
        <f t="shared" si="17"/>
        <v>34440.264550819673</v>
      </c>
      <c r="P22" s="402">
        <v>69876.301968</v>
      </c>
      <c r="Q22" s="402">
        <f t="shared" si="18"/>
        <v>34065.913849180331</v>
      </c>
      <c r="R22" s="402">
        <f t="shared" si="19"/>
        <v>35129.069841836063</v>
      </c>
      <c r="S22" s="403">
        <v>71273.828007360004</v>
      </c>
      <c r="T22" s="403">
        <f t="shared" si="20"/>
        <v>34650.988099200003</v>
      </c>
      <c r="U22" s="403">
        <f t="shared" si="21"/>
        <v>35929.820146176004</v>
      </c>
      <c r="V22" s="403">
        <f t="shared" si="3"/>
        <v>72841.852223521928</v>
      </c>
      <c r="W22" s="403">
        <f t="shared" si="22"/>
        <v>35344.007861184</v>
      </c>
      <c r="X22" s="403">
        <f t="shared" si="23"/>
        <v>36720.27618939188</v>
      </c>
      <c r="Y22" s="403">
        <v>75911</v>
      </c>
      <c r="Z22" s="403">
        <f t="shared" si="24"/>
        <v>37643.536986301369</v>
      </c>
      <c r="AA22" s="403">
        <f t="shared" si="25"/>
        <v>38267.463013698631</v>
      </c>
      <c r="AB22" s="403">
        <f t="shared" si="4"/>
        <v>78757.662500000006</v>
      </c>
      <c r="AC22" s="403">
        <f t="shared" si="26"/>
        <v>39163.646379781421</v>
      </c>
      <c r="AD22" s="403">
        <f t="shared" si="27"/>
        <v>39594.016120218585</v>
      </c>
      <c r="AE22" s="403">
        <f t="shared" si="5"/>
        <v>81120.39237500001</v>
      </c>
      <c r="AF22" s="403">
        <f t="shared" si="28"/>
        <v>40226.824711986308</v>
      </c>
      <c r="AG22" s="403">
        <f t="shared" si="6"/>
        <v>83391.763361500009</v>
      </c>
      <c r="AH22" s="403">
        <f t="shared" si="29"/>
        <v>42038.587557578088</v>
      </c>
      <c r="AI22" s="404">
        <f t="shared" si="7"/>
        <v>85726.732735622005</v>
      </c>
      <c r="AJ22" s="404">
        <f t="shared" si="30"/>
        <v>42511.064726431738</v>
      </c>
      <c r="AK22" s="404">
        <f t="shared" si="31"/>
        <v>43215.668009190274</v>
      </c>
      <c r="AL22" s="404">
        <f t="shared" si="8"/>
        <v>88127.081252219417</v>
      </c>
      <c r="AM22" s="404">
        <f t="shared" si="32"/>
        <v>43701.374538771823</v>
      </c>
      <c r="AN22" s="404">
        <f t="shared" si="33"/>
        <v>44425.706713447602</v>
      </c>
      <c r="AO22" s="404">
        <f t="shared" si="9"/>
        <v>90594.639527281557</v>
      </c>
      <c r="AP22" s="404">
        <f t="shared" si="34"/>
        <v>45049.793426134544</v>
      </c>
      <c r="AQ22" s="404">
        <f t="shared" si="35"/>
        <v>45544.846101147014</v>
      </c>
      <c r="AR22" s="404">
        <f t="shared" si="10"/>
        <v>93131.289434045437</v>
      </c>
      <c r="AS22" s="404">
        <f t="shared" si="36"/>
        <v>46182.913390581438</v>
      </c>
      <c r="AT22" s="404">
        <f t="shared" si="37"/>
        <v>46948.376043464006</v>
      </c>
      <c r="AU22" s="404">
        <f t="shared" si="11"/>
        <v>95738.96553819871</v>
      </c>
      <c r="AV22" s="404">
        <f t="shared" si="38"/>
        <v>47476.03496551772</v>
      </c>
      <c r="AW22" s="404">
        <f t="shared" si="39"/>
        <v>48262.930572680998</v>
      </c>
    </row>
    <row r="23" spans="1:51">
      <c r="A23" s="401" t="s">
        <v>16</v>
      </c>
      <c r="B23" s="401" t="s">
        <v>512</v>
      </c>
      <c r="C23" s="401">
        <v>1</v>
      </c>
      <c r="D23" s="488">
        <v>65753</v>
      </c>
      <c r="E23" s="488">
        <f t="shared" si="0"/>
        <v>32696.846994535517</v>
      </c>
      <c r="F23" s="488">
        <f t="shared" si="12"/>
        <v>33146.717808219182</v>
      </c>
      <c r="G23" s="488">
        <v>67726</v>
      </c>
      <c r="H23" s="488">
        <f t="shared" si="13"/>
        <v>32606.282191780821</v>
      </c>
      <c r="I23" s="488">
        <f t="shared" si="1"/>
        <v>34141.326027397263</v>
      </c>
      <c r="J23" s="488">
        <v>69081</v>
      </c>
      <c r="K23" s="488">
        <f t="shared" si="14"/>
        <v>33584.673972602744</v>
      </c>
      <c r="L23" s="488">
        <f t="shared" si="2"/>
        <v>34824.394520547947</v>
      </c>
      <c r="M23" s="402">
        <f t="shared" si="15"/>
        <v>70462.130400000009</v>
      </c>
      <c r="N23" s="402">
        <f t="shared" si="16"/>
        <v>34256.605479452053</v>
      </c>
      <c r="O23" s="402">
        <f t="shared" si="17"/>
        <v>35423.584681967215</v>
      </c>
      <c r="P23" s="402">
        <v>71871.37300800001</v>
      </c>
      <c r="Q23" s="402">
        <f t="shared" si="18"/>
        <v>35038.545718032794</v>
      </c>
      <c r="R23" s="402">
        <f t="shared" si="19"/>
        <v>36132.05637560656</v>
      </c>
      <c r="S23" s="403">
        <v>73308.800468160014</v>
      </c>
      <c r="T23" s="403">
        <f t="shared" si="20"/>
        <v>35640.324697117816</v>
      </c>
      <c r="U23" s="403">
        <f t="shared" si="21"/>
        <v>36955.669277099849</v>
      </c>
      <c r="V23" s="403">
        <f t="shared" si="3"/>
        <v>74921.59407845953</v>
      </c>
      <c r="W23" s="403">
        <f t="shared" si="22"/>
        <v>36353.131191060173</v>
      </c>
      <c r="X23" s="403">
        <f t="shared" si="23"/>
        <v>37768.69400119604</v>
      </c>
      <c r="Y23" s="403">
        <v>78048</v>
      </c>
      <c r="Z23" s="403">
        <f t="shared" si="24"/>
        <v>38703.254794520552</v>
      </c>
      <c r="AA23" s="403">
        <f t="shared" si="25"/>
        <v>39344.745205479456</v>
      </c>
      <c r="AB23" s="403">
        <f t="shared" si="4"/>
        <v>80974.8</v>
      </c>
      <c r="AC23" s="403">
        <f t="shared" si="26"/>
        <v>40266.157377049181</v>
      </c>
      <c r="AD23" s="403">
        <f t="shared" si="27"/>
        <v>40708.642622950822</v>
      </c>
      <c r="AE23" s="403">
        <f t="shared" si="5"/>
        <v>83404.044000000009</v>
      </c>
      <c r="AF23" s="403">
        <f t="shared" si="28"/>
        <v>41359.26565479453</v>
      </c>
      <c r="AG23" s="403">
        <f t="shared" si="6"/>
        <v>85739.357232000009</v>
      </c>
      <c r="AH23" s="403">
        <f t="shared" si="29"/>
        <v>43222.03213887124</v>
      </c>
      <c r="AI23" s="404">
        <f t="shared" si="7"/>
        <v>88140.059234496017</v>
      </c>
      <c r="AJ23" s="404">
        <f t="shared" si="30"/>
        <v>43707.810195736383</v>
      </c>
      <c r="AK23" s="404">
        <f t="shared" si="31"/>
        <v>44432.249038759641</v>
      </c>
      <c r="AL23" s="404">
        <f t="shared" si="8"/>
        <v>90607.980893061904</v>
      </c>
      <c r="AM23" s="404">
        <f t="shared" si="32"/>
        <v>44931.628881217002</v>
      </c>
      <c r="AN23" s="404">
        <f t="shared" si="33"/>
        <v>45676.352011844909</v>
      </c>
      <c r="AO23" s="404">
        <f t="shared" si="9"/>
        <v>93145.004358067643</v>
      </c>
      <c r="AP23" s="404">
        <f t="shared" si="34"/>
        <v>46318.007631607405</v>
      </c>
      <c r="AQ23" s="404">
        <f t="shared" si="35"/>
        <v>46826.996726460238</v>
      </c>
      <c r="AR23" s="404">
        <f t="shared" si="10"/>
        <v>95753.064480093541</v>
      </c>
      <c r="AS23" s="404">
        <f t="shared" si="36"/>
        <v>47483.026495608028</v>
      </c>
      <c r="AT23" s="404">
        <f t="shared" si="37"/>
        <v>48270.037984485512</v>
      </c>
      <c r="AU23" s="404">
        <f t="shared" si="11"/>
        <v>98434.150285536161</v>
      </c>
      <c r="AV23" s="404">
        <f t="shared" si="38"/>
        <v>48812.551237485059</v>
      </c>
      <c r="AW23" s="404">
        <f t="shared" si="39"/>
        <v>49621.59904805111</v>
      </c>
      <c r="AY23" s="158"/>
    </row>
    <row r="24" spans="1:51">
      <c r="A24" s="401" t="s">
        <v>17</v>
      </c>
      <c r="B24" s="401" t="s">
        <v>512</v>
      </c>
      <c r="C24" s="401">
        <v>2</v>
      </c>
      <c r="D24" s="488">
        <v>67582</v>
      </c>
      <c r="E24" s="488">
        <f t="shared" si="0"/>
        <v>33606.349726775959</v>
      </c>
      <c r="F24" s="488">
        <f t="shared" si="12"/>
        <v>34068.734246575346</v>
      </c>
      <c r="G24" s="488">
        <v>69609</v>
      </c>
      <c r="H24" s="488">
        <f t="shared" si="13"/>
        <v>33513.265753424661</v>
      </c>
      <c r="I24" s="488">
        <f t="shared" si="1"/>
        <v>35090.564383561643</v>
      </c>
      <c r="J24" s="488">
        <v>71001</v>
      </c>
      <c r="K24" s="488">
        <f t="shared" si="14"/>
        <v>34518.435616438357</v>
      </c>
      <c r="L24" s="488">
        <f t="shared" si="2"/>
        <v>35792.284931506852</v>
      </c>
      <c r="M24" s="402">
        <f t="shared" si="15"/>
        <v>72421.203600000008</v>
      </c>
      <c r="N24" s="402">
        <f t="shared" si="16"/>
        <v>35208.715068493155</v>
      </c>
      <c r="O24" s="402">
        <f t="shared" si="17"/>
        <v>36408.473940983611</v>
      </c>
      <c r="P24" s="402">
        <v>73869.627672000002</v>
      </c>
      <c r="Q24" s="402">
        <f t="shared" si="18"/>
        <v>36012.729659016397</v>
      </c>
      <c r="R24" s="402">
        <f t="shared" si="19"/>
        <v>37136.64341980328</v>
      </c>
      <c r="S24" s="403">
        <v>75347.020225440006</v>
      </c>
      <c r="T24" s="403">
        <f t="shared" si="20"/>
        <v>36631.240023649319</v>
      </c>
      <c r="U24" s="403">
        <f t="shared" si="21"/>
        <v>37983.155401317708</v>
      </c>
      <c r="V24" s="403">
        <f t="shared" si="3"/>
        <v>77004.654670399686</v>
      </c>
      <c r="W24" s="403">
        <f t="shared" si="22"/>
        <v>37363.864824122305</v>
      </c>
      <c r="X24" s="403">
        <f t="shared" si="23"/>
        <v>38818.784820146691</v>
      </c>
      <c r="Y24" s="403">
        <v>80189</v>
      </c>
      <c r="Z24" s="403">
        <f t="shared" si="24"/>
        <v>39764.956164383562</v>
      </c>
      <c r="AA24" s="403">
        <f t="shared" si="25"/>
        <v>40424.043835616445</v>
      </c>
      <c r="AB24" s="403">
        <f t="shared" si="4"/>
        <v>83196.087500000009</v>
      </c>
      <c r="AC24" s="403">
        <f t="shared" si="26"/>
        <v>41370.732035519133</v>
      </c>
      <c r="AD24" s="403">
        <f t="shared" si="27"/>
        <v>41825.355464480876</v>
      </c>
      <c r="AE24" s="403">
        <f t="shared" si="5"/>
        <v>85691.970125000007</v>
      </c>
      <c r="AF24" s="403">
        <f t="shared" si="28"/>
        <v>42493.826281164387</v>
      </c>
      <c r="AG24" s="403">
        <f t="shared" si="6"/>
        <v>88091.345288500015</v>
      </c>
      <c r="AH24" s="403">
        <f t="shared" si="29"/>
        <v>44407.691871463023</v>
      </c>
      <c r="AI24" s="404">
        <f t="shared" si="7"/>
        <v>90557.902956578022</v>
      </c>
      <c r="AJ24" s="404">
        <f t="shared" si="30"/>
        <v>44906.795712714033</v>
      </c>
      <c r="AK24" s="404">
        <f t="shared" si="31"/>
        <v>45651.107243863989</v>
      </c>
      <c r="AL24" s="404">
        <f t="shared" si="8"/>
        <v>93093.524239362203</v>
      </c>
      <c r="AM24" s="404">
        <f t="shared" si="32"/>
        <v>46164.185992670027</v>
      </c>
      <c r="AN24" s="404">
        <f t="shared" si="33"/>
        <v>46929.338246692183</v>
      </c>
      <c r="AO24" s="404">
        <f t="shared" si="9"/>
        <v>95700.142918064346</v>
      </c>
      <c r="AP24" s="404">
        <f t="shared" si="34"/>
        <v>47588.595658709593</v>
      </c>
      <c r="AQ24" s="404">
        <f t="shared" si="35"/>
        <v>48111.547259354753</v>
      </c>
      <c r="AR24" s="404">
        <f t="shared" si="10"/>
        <v>98379.746919770158</v>
      </c>
      <c r="AS24" s="404">
        <f t="shared" si="36"/>
        <v>48785.573130077806</v>
      </c>
      <c r="AT24" s="404">
        <f t="shared" si="37"/>
        <v>49594.173789692359</v>
      </c>
      <c r="AU24" s="404">
        <f t="shared" si="11"/>
        <v>101134.37983352372</v>
      </c>
      <c r="AV24" s="404">
        <f t="shared" si="38"/>
        <v>50151.569177719983</v>
      </c>
      <c r="AW24" s="404">
        <f t="shared" si="39"/>
        <v>50982.810655803747</v>
      </c>
    </row>
    <row r="25" spans="1:51">
      <c r="A25" s="401" t="s">
        <v>18</v>
      </c>
      <c r="B25" s="401" t="s">
        <v>512</v>
      </c>
      <c r="C25" s="401">
        <v>3</v>
      </c>
      <c r="D25" s="488">
        <v>69424</v>
      </c>
      <c r="E25" s="488">
        <f t="shared" si="0"/>
        <v>34522.316939890712</v>
      </c>
      <c r="F25" s="488">
        <f t="shared" si="12"/>
        <v>34997.304109589044</v>
      </c>
      <c r="G25" s="488">
        <v>71507</v>
      </c>
      <c r="H25" s="488">
        <f t="shared" si="13"/>
        <v>34426.695890410963</v>
      </c>
      <c r="I25" s="488">
        <f t="shared" si="1"/>
        <v>36047.364383561646</v>
      </c>
      <c r="J25" s="488">
        <v>72937</v>
      </c>
      <c r="K25" s="488">
        <f t="shared" si="14"/>
        <v>35459.635616438354</v>
      </c>
      <c r="L25" s="488">
        <f t="shared" si="2"/>
        <v>36768.241095890415</v>
      </c>
      <c r="M25" s="402">
        <f t="shared" si="15"/>
        <v>74395.882800000007</v>
      </c>
      <c r="N25" s="402">
        <f t="shared" si="16"/>
        <v>36168.758904109593</v>
      </c>
      <c r="O25" s="402">
        <f t="shared" si="17"/>
        <v>37401.208839344268</v>
      </c>
      <c r="P25" s="402">
        <v>75883.800456000012</v>
      </c>
      <c r="Q25" s="402">
        <f t="shared" si="18"/>
        <v>36994.673960655738</v>
      </c>
      <c r="R25" s="402">
        <f t="shared" si="19"/>
        <v>38149.233016131155</v>
      </c>
      <c r="S25" s="403">
        <v>77401.476465120009</v>
      </c>
      <c r="T25" s="403">
        <f t="shared" si="20"/>
        <v>37630.048993249322</v>
      </c>
      <c r="U25" s="403">
        <f t="shared" si="21"/>
        <v>39018.826492005704</v>
      </c>
      <c r="V25" s="403">
        <f t="shared" si="3"/>
        <v>79104.308947352649</v>
      </c>
      <c r="W25" s="403">
        <f t="shared" si="22"/>
        <v>38382.649973114305</v>
      </c>
      <c r="X25" s="403">
        <f t="shared" si="23"/>
        <v>39877.240674829831</v>
      </c>
      <c r="Y25" s="403">
        <v>82347</v>
      </c>
      <c r="Z25" s="403">
        <f t="shared" si="24"/>
        <v>40835.087671232875</v>
      </c>
      <c r="AA25" s="403">
        <f t="shared" si="25"/>
        <v>41511.912328767125</v>
      </c>
      <c r="AB25" s="403">
        <f t="shared" si="4"/>
        <v>85435.012500000012</v>
      </c>
      <c r="AC25" s="403">
        <f t="shared" si="26"/>
        <v>42484.077254098367</v>
      </c>
      <c r="AD25" s="403">
        <f t="shared" si="27"/>
        <v>42950.935245901645</v>
      </c>
      <c r="AE25" s="403">
        <f t="shared" si="5"/>
        <v>87998.062875000018</v>
      </c>
      <c r="AF25" s="403">
        <f t="shared" si="28"/>
        <v>43637.395562671241</v>
      </c>
      <c r="AG25" s="403">
        <f t="shared" si="6"/>
        <v>90462.008635500024</v>
      </c>
      <c r="AH25" s="403">
        <f t="shared" si="29"/>
        <v>45602.765997073991</v>
      </c>
      <c r="AI25" s="404">
        <f t="shared" si="7"/>
        <v>92994.944877294023</v>
      </c>
      <c r="AJ25" s="404">
        <f t="shared" si="30"/>
        <v>46115.301432301967</v>
      </c>
      <c r="AK25" s="404">
        <f t="shared" si="31"/>
        <v>46879.643444992056</v>
      </c>
      <c r="AL25" s="404">
        <f t="shared" si="8"/>
        <v>95598.803333858261</v>
      </c>
      <c r="AM25" s="404">
        <f t="shared" si="32"/>
        <v>47406.529872406427</v>
      </c>
      <c r="AN25" s="404">
        <f t="shared" si="33"/>
        <v>48192.273461451841</v>
      </c>
      <c r="AO25" s="404">
        <f t="shared" si="9"/>
        <v>98275.569827206287</v>
      </c>
      <c r="AP25" s="404">
        <f t="shared" si="34"/>
        <v>48869.272427736461</v>
      </c>
      <c r="AQ25" s="404">
        <f t="shared" si="35"/>
        <v>49406.297399469826</v>
      </c>
      <c r="AR25" s="404">
        <f t="shared" si="10"/>
        <v>101027.28578236807</v>
      </c>
      <c r="AS25" s="404">
        <f t="shared" si="36"/>
        <v>50098.462264681155</v>
      </c>
      <c r="AT25" s="404">
        <f t="shared" si="37"/>
        <v>50928.82351768692</v>
      </c>
      <c r="AU25" s="404">
        <f t="shared" si="11"/>
        <v>103856.04978427438</v>
      </c>
      <c r="AV25" s="404">
        <f t="shared" si="38"/>
        <v>51501.219208092225</v>
      </c>
      <c r="AW25" s="404">
        <f t="shared" si="39"/>
        <v>52354.830576182154</v>
      </c>
    </row>
    <row r="26" spans="1:51">
      <c r="A26" s="401" t="s">
        <v>19</v>
      </c>
      <c r="B26" s="401" t="s">
        <v>512</v>
      </c>
      <c r="C26" s="401">
        <v>4</v>
      </c>
      <c r="D26" s="488">
        <v>71252</v>
      </c>
      <c r="E26" s="488">
        <f t="shared" si="0"/>
        <v>35431.322404371582</v>
      </c>
      <c r="F26" s="488">
        <f t="shared" si="12"/>
        <v>35918.816438356167</v>
      </c>
      <c r="G26" s="488">
        <v>73390</v>
      </c>
      <c r="H26" s="488">
        <f t="shared" si="13"/>
        <v>35333.18356164384</v>
      </c>
      <c r="I26" s="488">
        <f t="shared" si="1"/>
        <v>36996.602739726033</v>
      </c>
      <c r="J26" s="488">
        <v>74858</v>
      </c>
      <c r="K26" s="488">
        <f t="shared" si="14"/>
        <v>36393.397260273974</v>
      </c>
      <c r="L26" s="488">
        <f t="shared" si="2"/>
        <v>37736.635616438361</v>
      </c>
      <c r="M26" s="402">
        <f t="shared" si="15"/>
        <v>76354.956000000006</v>
      </c>
      <c r="N26" s="402">
        <f t="shared" si="16"/>
        <v>37121.364383561646</v>
      </c>
      <c r="O26" s="402">
        <f t="shared" si="17"/>
        <v>38386.098098360657</v>
      </c>
      <c r="P26" s="402">
        <v>77882.055120000005</v>
      </c>
      <c r="Q26" s="402">
        <f t="shared" si="18"/>
        <v>37968.857901639349</v>
      </c>
      <c r="R26" s="402">
        <f t="shared" si="19"/>
        <v>39153.820060327875</v>
      </c>
      <c r="S26" s="403">
        <v>79439.696222400002</v>
      </c>
      <c r="T26" s="403">
        <f t="shared" si="20"/>
        <v>38620.964319780825</v>
      </c>
      <c r="U26" s="403">
        <f t="shared" si="21"/>
        <v>40046.312616223564</v>
      </c>
      <c r="V26" s="403">
        <f t="shared" si="3"/>
        <v>81187.369539292806</v>
      </c>
      <c r="W26" s="403">
        <f t="shared" si="22"/>
        <v>39393.383606176438</v>
      </c>
      <c r="X26" s="403">
        <f t="shared" si="23"/>
        <v>40927.331493780483</v>
      </c>
      <c r="Y26" s="403">
        <v>84489</v>
      </c>
      <c r="Z26" s="403">
        <f t="shared" si="24"/>
        <v>41897.284931506852</v>
      </c>
      <c r="AA26" s="403">
        <f t="shared" si="25"/>
        <v>42591.715068493155</v>
      </c>
      <c r="AB26" s="403">
        <f t="shared" si="4"/>
        <v>87657.337500000009</v>
      </c>
      <c r="AC26" s="403">
        <f t="shared" si="26"/>
        <v>43589.167827868856</v>
      </c>
      <c r="AD26" s="403">
        <f t="shared" si="27"/>
        <v>44068.169672131153</v>
      </c>
      <c r="AE26" s="403">
        <f t="shared" si="5"/>
        <v>90287.057625000016</v>
      </c>
      <c r="AF26" s="403">
        <f t="shared" si="28"/>
        <v>44772.486109931517</v>
      </c>
      <c r="AG26" s="403">
        <f t="shared" si="6"/>
        <v>92815.095238500013</v>
      </c>
      <c r="AH26" s="403">
        <f t="shared" si="29"/>
        <v>46788.979517490421</v>
      </c>
      <c r="AI26" s="404">
        <f t="shared" si="7"/>
        <v>95413.917905178008</v>
      </c>
      <c r="AJ26" s="404">
        <f t="shared" si="30"/>
        <v>47314.846961197865</v>
      </c>
      <c r="AK26" s="404">
        <f t="shared" si="31"/>
        <v>48099.07094398015</v>
      </c>
      <c r="AL26" s="404">
        <f t="shared" si="8"/>
        <v>98085.507606522995</v>
      </c>
      <c r="AM26" s="404">
        <f t="shared" si="32"/>
        <v>48639.662676111402</v>
      </c>
      <c r="AN26" s="404">
        <f t="shared" si="33"/>
        <v>49445.844930411593</v>
      </c>
      <c r="AO26" s="404">
        <f t="shared" si="9"/>
        <v>100831.90181950564</v>
      </c>
      <c r="AP26" s="404">
        <f t="shared" si="34"/>
        <v>50140.453910245975</v>
      </c>
      <c r="AQ26" s="404">
        <f t="shared" si="35"/>
        <v>50691.447909259667</v>
      </c>
      <c r="AR26" s="404">
        <f t="shared" si="10"/>
        <v>103655.19507045179</v>
      </c>
      <c r="AS26" s="404">
        <f t="shared" si="36"/>
        <v>51401.617281511717</v>
      </c>
      <c r="AT26" s="404">
        <f t="shared" si="37"/>
        <v>52253.577788940085</v>
      </c>
      <c r="AU26" s="404">
        <f t="shared" si="11"/>
        <v>106557.54053242445</v>
      </c>
      <c r="AV26" s="404">
        <f t="shared" si="38"/>
        <v>52840.862565394047</v>
      </c>
      <c r="AW26" s="404">
        <f t="shared" si="39"/>
        <v>53716.677967030409</v>
      </c>
    </row>
    <row r="27" spans="1:51">
      <c r="A27" s="401" t="s">
        <v>20</v>
      </c>
      <c r="B27" s="401" t="s">
        <v>513</v>
      </c>
      <c r="C27" s="401">
        <v>1</v>
      </c>
      <c r="D27" s="488">
        <v>73521</v>
      </c>
      <c r="E27" s="488">
        <f t="shared" si="0"/>
        <v>36559.62295081967</v>
      </c>
      <c r="F27" s="488">
        <f t="shared" si="12"/>
        <v>37062.641095890416</v>
      </c>
      <c r="G27" s="488">
        <v>75727</v>
      </c>
      <c r="H27" s="488">
        <f t="shared" si="13"/>
        <v>36458.358904109591</v>
      </c>
      <c r="I27" s="488">
        <f t="shared" si="1"/>
        <v>38174.706849315073</v>
      </c>
      <c r="J27" s="488">
        <v>77242</v>
      </c>
      <c r="K27" s="488">
        <f t="shared" si="14"/>
        <v>37552.293150684935</v>
      </c>
      <c r="L27" s="488">
        <f t="shared" si="2"/>
        <v>38938.43287671233</v>
      </c>
      <c r="M27" s="402">
        <f t="shared" si="15"/>
        <v>78786.370800000004</v>
      </c>
      <c r="N27" s="402">
        <f t="shared" si="16"/>
        <v>38303.56712328767</v>
      </c>
      <c r="O27" s="402">
        <f t="shared" si="17"/>
        <v>39608.448708196724</v>
      </c>
      <c r="P27" s="402">
        <v>80362.098215999999</v>
      </c>
      <c r="Q27" s="402">
        <f t="shared" si="18"/>
        <v>39177.922091803281</v>
      </c>
      <c r="R27" s="402">
        <f t="shared" si="19"/>
        <v>40400.617682360658</v>
      </c>
      <c r="S27" s="403">
        <v>81969.340180319996</v>
      </c>
      <c r="T27" s="403">
        <f t="shared" si="20"/>
        <v>39850.793909852058</v>
      </c>
      <c r="U27" s="403">
        <f t="shared" si="21"/>
        <v>41321.530392270906</v>
      </c>
      <c r="V27" s="403">
        <f t="shared" si="3"/>
        <v>83772.665664287037</v>
      </c>
      <c r="W27" s="403">
        <f t="shared" si="22"/>
        <v>40647.809788049097</v>
      </c>
      <c r="X27" s="403">
        <f t="shared" si="23"/>
        <v>42230.604060900863</v>
      </c>
      <c r="Y27" s="403">
        <v>86633</v>
      </c>
      <c r="Z27" s="403">
        <f t="shared" si="24"/>
        <v>42960.47397260274</v>
      </c>
      <c r="AA27" s="403">
        <f t="shared" si="25"/>
        <v>43672.526027397267</v>
      </c>
      <c r="AB27" s="403">
        <f t="shared" si="4"/>
        <v>89881.737500000003</v>
      </c>
      <c r="AC27" s="403">
        <f t="shared" si="26"/>
        <v>44695.290232240441</v>
      </c>
      <c r="AD27" s="403">
        <f t="shared" si="27"/>
        <v>45186.447267759562</v>
      </c>
      <c r="AE27" s="403">
        <f t="shared" si="5"/>
        <v>92578.189624999999</v>
      </c>
      <c r="AF27" s="403">
        <f t="shared" si="28"/>
        <v>45908.636498972606</v>
      </c>
      <c r="AG27" s="403">
        <f t="shared" si="6"/>
        <v>95170.378934499997</v>
      </c>
      <c r="AH27" s="403">
        <f t="shared" si="29"/>
        <v>47976.300613556166</v>
      </c>
      <c r="AI27" s="404">
        <f t="shared" si="7"/>
        <v>97835.149544665997</v>
      </c>
      <c r="AJ27" s="404">
        <f t="shared" si="30"/>
        <v>48515.512513930262</v>
      </c>
      <c r="AK27" s="404">
        <f t="shared" si="31"/>
        <v>49319.637030735743</v>
      </c>
      <c r="AL27" s="404">
        <f t="shared" si="8"/>
        <v>100574.53373191664</v>
      </c>
      <c r="AM27" s="404">
        <f t="shared" si="32"/>
        <v>49873.946864320307</v>
      </c>
      <c r="AN27" s="404">
        <f t="shared" si="33"/>
        <v>50700.586867596336</v>
      </c>
      <c r="AO27" s="404">
        <f t="shared" si="9"/>
        <v>103390.62067641031</v>
      </c>
      <c r="AP27" s="404">
        <f t="shared" si="34"/>
        <v>51412.822303570152</v>
      </c>
      <c r="AQ27" s="404">
        <f t="shared" si="35"/>
        <v>51977.79837284016</v>
      </c>
      <c r="AR27" s="404">
        <f t="shared" si="10"/>
        <v>106285.5580553498</v>
      </c>
      <c r="AS27" s="404">
        <f t="shared" si="36"/>
        <v>52705.989063063877</v>
      </c>
      <c r="AT27" s="404">
        <f t="shared" si="37"/>
        <v>53579.568992285931</v>
      </c>
      <c r="AU27" s="404">
        <f t="shared" si="11"/>
        <v>109261.5536808996</v>
      </c>
      <c r="AV27" s="404">
        <f t="shared" si="38"/>
        <v>54181.756756829665</v>
      </c>
      <c r="AW27" s="404">
        <f t="shared" si="39"/>
        <v>55079.796924069939</v>
      </c>
    </row>
    <row r="28" spans="1:51">
      <c r="A28" s="401" t="s">
        <v>21</v>
      </c>
      <c r="B28" s="401" t="s">
        <v>513</v>
      </c>
      <c r="C28" s="401">
        <v>2</v>
      </c>
      <c r="D28" s="488">
        <v>75348</v>
      </c>
      <c r="E28" s="488">
        <f t="shared" si="0"/>
        <v>37468.131147540982</v>
      </c>
      <c r="F28" s="488">
        <f t="shared" si="12"/>
        <v>37983.649315068498</v>
      </c>
      <c r="G28" s="488">
        <v>77608</v>
      </c>
      <c r="H28" s="488">
        <f t="shared" si="13"/>
        <v>37364.350684931509</v>
      </c>
      <c r="I28" s="488">
        <f t="shared" si="1"/>
        <v>39122.936986301371</v>
      </c>
      <c r="J28" s="488">
        <v>79160</v>
      </c>
      <c r="K28" s="488">
        <f t="shared" si="14"/>
        <v>38485.063013698629</v>
      </c>
      <c r="L28" s="488">
        <f t="shared" si="2"/>
        <v>39905.315068493153</v>
      </c>
      <c r="M28" s="402">
        <f t="shared" si="15"/>
        <v>80743.363200000007</v>
      </c>
      <c r="N28" s="402">
        <f t="shared" si="16"/>
        <v>39254.684931506854</v>
      </c>
      <c r="O28" s="402">
        <f t="shared" si="17"/>
        <v>40592.29188196722</v>
      </c>
      <c r="P28" s="402">
        <v>82358.230464000007</v>
      </c>
      <c r="Q28" s="402">
        <f t="shared" si="18"/>
        <v>40151.071318032788</v>
      </c>
      <c r="R28" s="402">
        <f t="shared" si="19"/>
        <v>41404.137719606559</v>
      </c>
      <c r="S28" s="403">
        <v>84005.395073280015</v>
      </c>
      <c r="T28" s="403">
        <f t="shared" si="20"/>
        <v>40840.656750641101</v>
      </c>
      <c r="U28" s="403">
        <f t="shared" si="21"/>
        <v>42347.92518762609</v>
      </c>
      <c r="V28" s="403">
        <f t="shared" si="3"/>
        <v>85853.513764892181</v>
      </c>
      <c r="W28" s="403">
        <f t="shared" si="22"/>
        <v>41657.469885653925</v>
      </c>
      <c r="X28" s="403">
        <f t="shared" si="23"/>
        <v>43279.579541753868</v>
      </c>
      <c r="Y28" s="403">
        <v>88772</v>
      </c>
      <c r="Z28" s="403">
        <f t="shared" si="24"/>
        <v>44021.18356164384</v>
      </c>
      <c r="AA28" s="403">
        <f t="shared" si="25"/>
        <v>44750.816438356167</v>
      </c>
      <c r="AB28" s="403">
        <f t="shared" si="4"/>
        <v>92100.950000000012</v>
      </c>
      <c r="AC28" s="403">
        <f t="shared" si="26"/>
        <v>45798.833060109297</v>
      </c>
      <c r="AD28" s="403">
        <f t="shared" si="27"/>
        <v>46302.116939890715</v>
      </c>
      <c r="AE28" s="403">
        <f t="shared" si="5"/>
        <v>94863.978500000012</v>
      </c>
      <c r="AF28" s="403">
        <f t="shared" si="28"/>
        <v>47042.137283561649</v>
      </c>
      <c r="AG28" s="403">
        <f t="shared" si="6"/>
        <v>97520.169898000022</v>
      </c>
      <c r="AH28" s="403">
        <f t="shared" si="29"/>
        <v>49160.852770498648</v>
      </c>
      <c r="AI28" s="404">
        <f t="shared" si="7"/>
        <v>100250.73465514403</v>
      </c>
      <c r="AJ28" s="404">
        <f t="shared" si="30"/>
        <v>49713.37800707142</v>
      </c>
      <c r="AK28" s="404">
        <f t="shared" si="31"/>
        <v>50537.356648072608</v>
      </c>
      <c r="AL28" s="404">
        <f t="shared" si="8"/>
        <v>103057.75522548806</v>
      </c>
      <c r="AM28" s="404">
        <f t="shared" si="32"/>
        <v>51105.352591269424</v>
      </c>
      <c r="AN28" s="404">
        <f t="shared" si="33"/>
        <v>51952.402634218641</v>
      </c>
      <c r="AO28" s="404">
        <f t="shared" si="9"/>
        <v>105943.37237180173</v>
      </c>
      <c r="AP28" s="404">
        <f t="shared" si="34"/>
        <v>52682.223419857692</v>
      </c>
      <c r="AQ28" s="404">
        <f t="shared" si="35"/>
        <v>53261.148951944037</v>
      </c>
      <c r="AR28" s="404">
        <f t="shared" si="10"/>
        <v>108909.78679821218</v>
      </c>
      <c r="AS28" s="404">
        <f t="shared" si="36"/>
        <v>54007.318932812072</v>
      </c>
      <c r="AT28" s="404">
        <f t="shared" si="37"/>
        <v>54902.467865400118</v>
      </c>
      <c r="AU28" s="404">
        <f t="shared" si="11"/>
        <v>111959.26082856212</v>
      </c>
      <c r="AV28" s="404">
        <f t="shared" si="38"/>
        <v>55519.523862930808</v>
      </c>
      <c r="AW28" s="404">
        <f t="shared" si="39"/>
        <v>56439.736965631324</v>
      </c>
    </row>
    <row r="29" spans="1:51">
      <c r="A29" s="401" t="s">
        <v>22</v>
      </c>
      <c r="B29" s="401" t="s">
        <v>513</v>
      </c>
      <c r="C29" s="401">
        <v>3</v>
      </c>
      <c r="D29" s="488">
        <v>77176</v>
      </c>
      <c r="E29" s="488">
        <f t="shared" si="0"/>
        <v>38377.136612021859</v>
      </c>
      <c r="F29" s="488">
        <f t="shared" si="12"/>
        <v>38905.161643835621</v>
      </c>
      <c r="G29" s="488">
        <v>79491</v>
      </c>
      <c r="H29" s="488">
        <f t="shared" si="13"/>
        <v>38270.838356164386</v>
      </c>
      <c r="I29" s="488">
        <f t="shared" si="1"/>
        <v>40072.175342465758</v>
      </c>
      <c r="J29" s="488">
        <v>81081</v>
      </c>
      <c r="K29" s="488">
        <f t="shared" si="14"/>
        <v>39418.824657534249</v>
      </c>
      <c r="L29" s="488">
        <f t="shared" si="2"/>
        <v>40873.7095890411</v>
      </c>
      <c r="M29" s="402">
        <f t="shared" si="15"/>
        <v>82702.436400000006</v>
      </c>
      <c r="N29" s="402">
        <f t="shared" si="16"/>
        <v>40207.290410958907</v>
      </c>
      <c r="O29" s="402">
        <f t="shared" si="17"/>
        <v>41577.181140983608</v>
      </c>
      <c r="P29" s="402">
        <v>84356.485128000015</v>
      </c>
      <c r="Q29" s="402">
        <f t="shared" si="18"/>
        <v>41125.255259016398</v>
      </c>
      <c r="R29" s="402">
        <f t="shared" si="19"/>
        <v>42408.724763803286</v>
      </c>
      <c r="S29" s="403">
        <v>86043.614830560022</v>
      </c>
      <c r="T29" s="403">
        <f t="shared" si="20"/>
        <v>41831.572077172612</v>
      </c>
      <c r="U29" s="403">
        <f t="shared" si="21"/>
        <v>43375.411311843956</v>
      </c>
      <c r="V29" s="403">
        <f t="shared" si="3"/>
        <v>87936.574356832338</v>
      </c>
      <c r="W29" s="403">
        <f t="shared" si="22"/>
        <v>42668.203518716065</v>
      </c>
      <c r="X29" s="403">
        <f t="shared" si="23"/>
        <v>44329.670360704527</v>
      </c>
      <c r="Y29" s="403">
        <v>90913</v>
      </c>
      <c r="Z29" s="403">
        <f t="shared" si="24"/>
        <v>45082.884931506851</v>
      </c>
      <c r="AA29" s="403">
        <f t="shared" si="25"/>
        <v>45830.115068493156</v>
      </c>
      <c r="AB29" s="403">
        <f t="shared" si="4"/>
        <v>94322.237500000003</v>
      </c>
      <c r="AC29" s="403">
        <f t="shared" si="26"/>
        <v>46903.407718579234</v>
      </c>
      <c r="AD29" s="403">
        <f t="shared" si="27"/>
        <v>47418.829781420769</v>
      </c>
      <c r="AE29" s="403">
        <f t="shared" si="5"/>
        <v>97151.90462500001</v>
      </c>
      <c r="AF29" s="403">
        <f t="shared" si="28"/>
        <v>48176.697909931514</v>
      </c>
      <c r="AG29" s="403">
        <f t="shared" si="6"/>
        <v>99872.157954500013</v>
      </c>
      <c r="AH29" s="403">
        <f t="shared" si="29"/>
        <v>50346.512503090424</v>
      </c>
      <c r="AI29" s="404">
        <f t="shared" si="7"/>
        <v>102668.57837722602</v>
      </c>
      <c r="AJ29" s="404">
        <f t="shared" si="30"/>
        <v>50912.363524049069</v>
      </c>
      <c r="AK29" s="404">
        <f t="shared" si="31"/>
        <v>51756.214853176956</v>
      </c>
      <c r="AL29" s="404">
        <f t="shared" si="8"/>
        <v>105543.29857178836</v>
      </c>
      <c r="AM29" s="404">
        <f t="shared" si="32"/>
        <v>52337.909702722449</v>
      </c>
      <c r="AN29" s="404">
        <f t="shared" si="33"/>
        <v>53205.388869065915</v>
      </c>
      <c r="AO29" s="404">
        <f t="shared" si="9"/>
        <v>108498.51093179843</v>
      </c>
      <c r="AP29" s="404">
        <f t="shared" si="34"/>
        <v>53952.811446959873</v>
      </c>
      <c r="AQ29" s="404">
        <f t="shared" si="35"/>
        <v>54545.699484838558</v>
      </c>
      <c r="AR29" s="404">
        <f t="shared" si="10"/>
        <v>111536.46923788878</v>
      </c>
      <c r="AS29" s="404">
        <f t="shared" si="36"/>
        <v>55309.865567281835</v>
      </c>
      <c r="AT29" s="404">
        <f t="shared" si="37"/>
        <v>56226.60367060695</v>
      </c>
      <c r="AU29" s="404">
        <f t="shared" si="11"/>
        <v>114659.49037654967</v>
      </c>
      <c r="AV29" s="404">
        <f t="shared" si="38"/>
        <v>56858.541803165732</v>
      </c>
      <c r="AW29" s="404">
        <f t="shared" si="39"/>
        <v>57800.948573383946</v>
      </c>
    </row>
    <row r="30" spans="1:51">
      <c r="A30" s="401" t="s">
        <v>23</v>
      </c>
      <c r="B30" s="401" t="s">
        <v>513</v>
      </c>
      <c r="C30" s="401">
        <v>4</v>
      </c>
      <c r="D30" s="488">
        <v>79006</v>
      </c>
      <c r="E30" s="488">
        <f t="shared" si="0"/>
        <v>39287.136612021859</v>
      </c>
      <c r="F30" s="488">
        <f t="shared" si="12"/>
        <v>39827.682191780827</v>
      </c>
      <c r="G30" s="488">
        <v>81376</v>
      </c>
      <c r="H30" s="488">
        <f t="shared" si="13"/>
        <v>39178.317808219181</v>
      </c>
      <c r="I30" s="488">
        <f t="shared" si="1"/>
        <v>41022.42191780822</v>
      </c>
      <c r="J30" s="488">
        <v>83004</v>
      </c>
      <c r="K30" s="488">
        <f t="shared" si="14"/>
        <v>40353.57808219178</v>
      </c>
      <c r="L30" s="488">
        <f t="shared" si="2"/>
        <v>41843.112328767129</v>
      </c>
      <c r="M30" s="402">
        <f t="shared" si="15"/>
        <v>84663.590400000001</v>
      </c>
      <c r="N30" s="402">
        <f t="shared" si="16"/>
        <v>41160.887671232878</v>
      </c>
      <c r="O30" s="402">
        <f t="shared" si="17"/>
        <v>42563.116485245904</v>
      </c>
      <c r="P30" s="402">
        <v>86356.862208000006</v>
      </c>
      <c r="Q30" s="402">
        <f t="shared" si="18"/>
        <v>42100.473914754097</v>
      </c>
      <c r="R30" s="402">
        <f t="shared" si="19"/>
        <v>43414.378814950825</v>
      </c>
      <c r="S30" s="403">
        <v>88083.999452160002</v>
      </c>
      <c r="T30" s="403">
        <f t="shared" si="20"/>
        <v>42823.539889446576</v>
      </c>
      <c r="U30" s="403">
        <f t="shared" si="21"/>
        <v>44403.988764924499</v>
      </c>
      <c r="V30" s="403">
        <f t="shared" si="3"/>
        <v>90021.847440107522</v>
      </c>
      <c r="W30" s="403">
        <f t="shared" si="22"/>
        <v>43680.01068723551</v>
      </c>
      <c r="X30" s="403">
        <f t="shared" si="23"/>
        <v>45380.876517752833</v>
      </c>
      <c r="Y30" s="403">
        <v>93057</v>
      </c>
      <c r="Z30" s="403">
        <f t="shared" si="24"/>
        <v>46146.073972602739</v>
      </c>
      <c r="AA30" s="403">
        <f t="shared" si="25"/>
        <v>46910.926027397261</v>
      </c>
      <c r="AB30" s="403">
        <f t="shared" si="4"/>
        <v>96546.637500000012</v>
      </c>
      <c r="AC30" s="403">
        <f t="shared" si="26"/>
        <v>48009.530122950826</v>
      </c>
      <c r="AD30" s="403">
        <f t="shared" si="27"/>
        <v>48537.107377049186</v>
      </c>
      <c r="AE30" s="403">
        <f t="shared" si="5"/>
        <v>99443.036625000008</v>
      </c>
      <c r="AF30" s="403">
        <f t="shared" si="28"/>
        <v>49312.848298972611</v>
      </c>
      <c r="AG30" s="403">
        <f t="shared" si="6"/>
        <v>102227.44165050001</v>
      </c>
      <c r="AH30" s="403">
        <f t="shared" si="29"/>
        <v>51533.833599156176</v>
      </c>
      <c r="AI30" s="404">
        <f t="shared" si="7"/>
        <v>105089.81001671401</v>
      </c>
      <c r="AJ30" s="404">
        <f t="shared" si="30"/>
        <v>52113.029076781466</v>
      </c>
      <c r="AK30" s="404">
        <f t="shared" si="31"/>
        <v>52976.780939932542</v>
      </c>
      <c r="AL30" s="404">
        <f t="shared" si="8"/>
        <v>108032.324697182</v>
      </c>
      <c r="AM30" s="404">
        <f t="shared" si="32"/>
        <v>53572.193890931354</v>
      </c>
      <c r="AN30" s="404">
        <f t="shared" si="33"/>
        <v>54460.130806250658</v>
      </c>
      <c r="AO30" s="404">
        <f t="shared" si="9"/>
        <v>111057.2297887031</v>
      </c>
      <c r="AP30" s="404">
        <f t="shared" si="34"/>
        <v>55225.179840284058</v>
      </c>
      <c r="AQ30" s="404">
        <f t="shared" si="35"/>
        <v>55832.049948419044</v>
      </c>
      <c r="AR30" s="404">
        <f t="shared" si="10"/>
        <v>114166.83222278679</v>
      </c>
      <c r="AS30" s="404">
        <f t="shared" si="36"/>
        <v>56614.237348834002</v>
      </c>
      <c r="AT30" s="404">
        <f t="shared" si="37"/>
        <v>57552.594873952796</v>
      </c>
      <c r="AU30" s="404">
        <f t="shared" si="11"/>
        <v>117363.50352502482</v>
      </c>
      <c r="AV30" s="404">
        <f t="shared" si="38"/>
        <v>58199.43599460135</v>
      </c>
      <c r="AW30" s="404">
        <f t="shared" si="39"/>
        <v>59164.067530423476</v>
      </c>
    </row>
    <row r="31" spans="1:51">
      <c r="A31" s="401" t="s">
        <v>24</v>
      </c>
      <c r="B31" s="401" t="s">
        <v>514</v>
      </c>
      <c r="C31" s="401">
        <v>1</v>
      </c>
      <c r="D31" s="488">
        <v>81325</v>
      </c>
      <c r="E31" s="488">
        <f t="shared" si="0"/>
        <v>40440.300546448088</v>
      </c>
      <c r="F31" s="488">
        <f t="shared" si="12"/>
        <v>40996.712328767127</v>
      </c>
      <c r="G31" s="488">
        <v>83765</v>
      </c>
      <c r="H31" s="488">
        <f t="shared" si="13"/>
        <v>40328.28767123288</v>
      </c>
      <c r="I31" s="488">
        <f t="shared" si="1"/>
        <v>42226.739726027401</v>
      </c>
      <c r="J31" s="488">
        <v>85440</v>
      </c>
      <c r="K31" s="488">
        <f t="shared" si="14"/>
        <v>41538.260273972606</v>
      </c>
      <c r="L31" s="488">
        <f t="shared" si="2"/>
        <v>43071.123287671238</v>
      </c>
      <c r="M31" s="402">
        <f t="shared" si="15"/>
        <v>87149.106</v>
      </c>
      <c r="N31" s="402">
        <f t="shared" si="16"/>
        <v>42368.876712328769</v>
      </c>
      <c r="O31" s="402">
        <f t="shared" si="17"/>
        <v>43812.665311475408</v>
      </c>
      <c r="P31" s="402">
        <v>88892.08812</v>
      </c>
      <c r="Q31" s="402">
        <f t="shared" si="18"/>
        <v>43336.440688524592</v>
      </c>
      <c r="R31" s="402">
        <f t="shared" si="19"/>
        <v>44688.91861770492</v>
      </c>
      <c r="S31" s="403">
        <v>90669.9298824</v>
      </c>
      <c r="T31" s="403">
        <f t="shared" si="20"/>
        <v>44080.734108821918</v>
      </c>
      <c r="U31" s="403">
        <f t="shared" si="21"/>
        <v>45707.581091401647</v>
      </c>
      <c r="V31" s="403">
        <f t="shared" si="3"/>
        <v>92664.668339812808</v>
      </c>
      <c r="W31" s="403">
        <f t="shared" si="22"/>
        <v>44962.34879099836</v>
      </c>
      <c r="X31" s="403">
        <f t="shared" si="23"/>
        <v>46713.147875412491</v>
      </c>
      <c r="Y31" s="403">
        <v>95774</v>
      </c>
      <c r="Z31" s="403">
        <f t="shared" si="24"/>
        <v>47493.408219178084</v>
      </c>
      <c r="AA31" s="403">
        <f t="shared" si="25"/>
        <v>48280.591780821924</v>
      </c>
      <c r="AB31" s="403">
        <f t="shared" si="4"/>
        <v>99365.525000000009</v>
      </c>
      <c r="AC31" s="403">
        <f t="shared" si="26"/>
        <v>49411.27199453552</v>
      </c>
      <c r="AD31" s="403">
        <f t="shared" si="27"/>
        <v>49954.253005464489</v>
      </c>
      <c r="AE31" s="403">
        <f t="shared" si="5"/>
        <v>102346.49075000001</v>
      </c>
      <c r="AF31" s="403">
        <f t="shared" si="28"/>
        <v>50752.643358219182</v>
      </c>
      <c r="AG31" s="403">
        <f t="shared" si="6"/>
        <v>105212.19249100001</v>
      </c>
      <c r="AH31" s="403">
        <f t="shared" si="29"/>
        <v>53038.475118750692</v>
      </c>
      <c r="AI31" s="404">
        <f t="shared" si="7"/>
        <v>108158.13388074801</v>
      </c>
      <c r="AJ31" s="404">
        <f t="shared" si="30"/>
        <v>53634.581458672299</v>
      </c>
      <c r="AK31" s="404">
        <f t="shared" si="31"/>
        <v>54523.552422075714</v>
      </c>
      <c r="AL31" s="404">
        <f t="shared" si="8"/>
        <v>111186.56162940896</v>
      </c>
      <c r="AM31" s="404">
        <f t="shared" si="32"/>
        <v>55136.349739515128</v>
      </c>
      <c r="AN31" s="404">
        <f t="shared" si="33"/>
        <v>56050.211889893835</v>
      </c>
      <c r="AO31" s="404">
        <f t="shared" si="9"/>
        <v>114299.78535503241</v>
      </c>
      <c r="AP31" s="404">
        <f t="shared" si="34"/>
        <v>56837.598182010654</v>
      </c>
      <c r="AQ31" s="404">
        <f t="shared" si="35"/>
        <v>57462.187173021754</v>
      </c>
      <c r="AR31" s="404">
        <f t="shared" si="10"/>
        <v>117500.17934497332</v>
      </c>
      <c r="AS31" s="404">
        <f t="shared" si="36"/>
        <v>58267.212223123759</v>
      </c>
      <c r="AT31" s="404">
        <f t="shared" si="37"/>
        <v>59232.967121849571</v>
      </c>
      <c r="AU31" s="404">
        <f t="shared" si="11"/>
        <v>120790.18436663257</v>
      </c>
      <c r="AV31" s="404">
        <f t="shared" si="38"/>
        <v>59898.69416537122</v>
      </c>
      <c r="AW31" s="404">
        <f t="shared" si="39"/>
        <v>60891.49020126136</v>
      </c>
    </row>
    <row r="32" spans="1:51">
      <c r="A32" s="401" t="s">
        <v>25</v>
      </c>
      <c r="B32" s="401" t="s">
        <v>514</v>
      </c>
      <c r="C32" s="401">
        <v>2</v>
      </c>
      <c r="D32" s="488">
        <v>83555</v>
      </c>
      <c r="E32" s="488">
        <f t="shared" si="0"/>
        <v>41549.207650273223</v>
      </c>
      <c r="F32" s="488">
        <f t="shared" si="12"/>
        <v>42120.876712328769</v>
      </c>
      <c r="G32" s="488">
        <v>86062</v>
      </c>
      <c r="H32" s="488">
        <f t="shared" si="13"/>
        <v>41434.123287671231</v>
      </c>
      <c r="I32" s="488">
        <f t="shared" si="1"/>
        <v>43384.679452054799</v>
      </c>
      <c r="J32" s="488">
        <v>87783</v>
      </c>
      <c r="K32" s="488">
        <f t="shared" si="14"/>
        <v>42677.320547945208</v>
      </c>
      <c r="L32" s="488">
        <f t="shared" si="2"/>
        <v>44252.252054794524</v>
      </c>
      <c r="M32" s="402">
        <f t="shared" si="15"/>
        <v>89538.904800000004</v>
      </c>
      <c r="N32" s="402">
        <f t="shared" si="16"/>
        <v>43530.747945205483</v>
      </c>
      <c r="O32" s="402">
        <f t="shared" si="17"/>
        <v>45014.094216393445</v>
      </c>
      <c r="P32" s="402">
        <v>91329.682895999998</v>
      </c>
      <c r="Q32" s="402">
        <f t="shared" si="18"/>
        <v>44524.810583606559</v>
      </c>
      <c r="R32" s="402">
        <f t="shared" si="19"/>
        <v>45914.376100721311</v>
      </c>
      <c r="S32" s="403">
        <v>93156.276553920005</v>
      </c>
      <c r="T32" s="403">
        <f t="shared" si="20"/>
        <v>45289.513984043835</v>
      </c>
      <c r="U32" s="403">
        <f t="shared" si="21"/>
        <v>46960.972290195292</v>
      </c>
      <c r="V32" s="403">
        <f t="shared" si="3"/>
        <v>95205.714638106248</v>
      </c>
      <c r="W32" s="403">
        <f t="shared" si="22"/>
        <v>46195.304263724713</v>
      </c>
      <c r="X32" s="403">
        <f t="shared" si="23"/>
        <v>47994.11368057959</v>
      </c>
      <c r="Y32" s="403">
        <v>98386</v>
      </c>
      <c r="Z32" s="403">
        <f t="shared" si="24"/>
        <v>48788.673972602744</v>
      </c>
      <c r="AA32" s="403">
        <f t="shared" si="25"/>
        <v>49597.326027397263</v>
      </c>
      <c r="AB32" s="403">
        <f t="shared" si="4"/>
        <v>102075.47500000001</v>
      </c>
      <c r="AC32" s="403">
        <f t="shared" si="26"/>
        <v>50758.842759562845</v>
      </c>
      <c r="AD32" s="403">
        <f t="shared" si="27"/>
        <v>51316.63224043716</v>
      </c>
      <c r="AE32" s="403">
        <f t="shared" si="5"/>
        <v>105137.73925000001</v>
      </c>
      <c r="AF32" s="403">
        <f t="shared" si="28"/>
        <v>52136.796723972613</v>
      </c>
      <c r="AG32" s="403">
        <f t="shared" si="6"/>
        <v>108081.59594900001</v>
      </c>
      <c r="AH32" s="403">
        <f t="shared" si="29"/>
        <v>54484.968916756174</v>
      </c>
      <c r="AI32" s="404">
        <f t="shared" si="7"/>
        <v>111107.88063557202</v>
      </c>
      <c r="AJ32" s="404">
        <f t="shared" si="30"/>
        <v>55097.332589146674</v>
      </c>
      <c r="AK32" s="404">
        <f t="shared" si="31"/>
        <v>56010.548046425349</v>
      </c>
      <c r="AL32" s="404">
        <f t="shared" si="8"/>
        <v>114218.90129336804</v>
      </c>
      <c r="AM32" s="404">
        <f t="shared" si="32"/>
        <v>56640.05790164278</v>
      </c>
      <c r="AN32" s="404">
        <f t="shared" si="33"/>
        <v>57578.843391725262</v>
      </c>
      <c r="AO32" s="404">
        <f t="shared" si="9"/>
        <v>117417.03052958235</v>
      </c>
      <c r="AP32" s="404">
        <f t="shared" si="34"/>
        <v>58387.703705967178</v>
      </c>
      <c r="AQ32" s="404">
        <f t="shared" si="35"/>
        <v>59029.326823615171</v>
      </c>
      <c r="AR32" s="404">
        <f t="shared" si="10"/>
        <v>120704.70738441066</v>
      </c>
      <c r="AS32" s="404">
        <f t="shared" si="36"/>
        <v>59856.306949529673</v>
      </c>
      <c r="AT32" s="404">
        <f t="shared" si="37"/>
        <v>60848.400434880998</v>
      </c>
      <c r="AU32" s="404">
        <f t="shared" si="11"/>
        <v>124084.43919117417</v>
      </c>
      <c r="AV32" s="404">
        <f t="shared" si="38"/>
        <v>61532.283544116508</v>
      </c>
      <c r="AW32" s="404">
        <f t="shared" si="39"/>
        <v>62552.155647057669</v>
      </c>
    </row>
    <row r="33" spans="1:55">
      <c r="A33" s="401" t="s">
        <v>26</v>
      </c>
      <c r="B33" s="401" t="s">
        <v>514</v>
      </c>
      <c r="C33" s="401">
        <v>3</v>
      </c>
      <c r="D33" s="488">
        <v>85788</v>
      </c>
      <c r="E33" s="488">
        <f t="shared" si="0"/>
        <v>42659.606557377047</v>
      </c>
      <c r="F33" s="488">
        <f t="shared" si="12"/>
        <v>43246.553424657541</v>
      </c>
      <c r="G33" s="488">
        <v>88362</v>
      </c>
      <c r="H33" s="488">
        <f t="shared" si="13"/>
        <v>42541.446575342467</v>
      </c>
      <c r="I33" s="488">
        <f t="shared" si="1"/>
        <v>44544.13150684932</v>
      </c>
      <c r="J33" s="488">
        <v>90129</v>
      </c>
      <c r="K33" s="488">
        <f t="shared" si="14"/>
        <v>43817.868493150687</v>
      </c>
      <c r="L33" s="488">
        <f t="shared" si="2"/>
        <v>45434.893150684933</v>
      </c>
      <c r="M33" s="402">
        <f t="shared" si="15"/>
        <v>91931.824800000002</v>
      </c>
      <c r="N33" s="402">
        <f t="shared" si="16"/>
        <v>44694.106849315067</v>
      </c>
      <c r="O33" s="402">
        <f t="shared" si="17"/>
        <v>46217.092249180329</v>
      </c>
      <c r="P33" s="402">
        <v>93770.461296000009</v>
      </c>
      <c r="Q33" s="402">
        <f t="shared" si="18"/>
        <v>45714.732550819674</v>
      </c>
      <c r="R33" s="402">
        <f t="shared" si="19"/>
        <v>47141.434094163938</v>
      </c>
      <c r="S33" s="403">
        <v>95645.870521920006</v>
      </c>
      <c r="T33" s="403">
        <f t="shared" si="20"/>
        <v>46499.872587879458</v>
      </c>
      <c r="U33" s="403">
        <f t="shared" si="21"/>
        <v>48216.000482282965</v>
      </c>
      <c r="V33" s="403">
        <f t="shared" si="3"/>
        <v>97750.079673402244</v>
      </c>
      <c r="W33" s="403">
        <f t="shared" si="22"/>
        <v>47429.870039637048</v>
      </c>
      <c r="X33" s="403">
        <f t="shared" si="23"/>
        <v>49276.752492893189</v>
      </c>
      <c r="Y33" s="403">
        <v>101002</v>
      </c>
      <c r="Z33" s="403">
        <f t="shared" si="24"/>
        <v>50085.923287671234</v>
      </c>
      <c r="AA33" s="403">
        <f t="shared" si="25"/>
        <v>50916.076712328773</v>
      </c>
      <c r="AB33" s="403">
        <f t="shared" si="4"/>
        <v>104789.57500000001</v>
      </c>
      <c r="AC33" s="403">
        <f t="shared" si="26"/>
        <v>52108.477185792355</v>
      </c>
      <c r="AD33" s="403">
        <f t="shared" si="27"/>
        <v>52681.097814207656</v>
      </c>
      <c r="AE33" s="403">
        <f t="shared" si="5"/>
        <v>107933.26225000001</v>
      </c>
      <c r="AF33" s="403">
        <f t="shared" si="28"/>
        <v>53523.06977328768</v>
      </c>
      <c r="AG33" s="403">
        <f t="shared" si="6"/>
        <v>110955.39359300002</v>
      </c>
      <c r="AH33" s="403">
        <f t="shared" si="29"/>
        <v>55933.677866060287</v>
      </c>
      <c r="AI33" s="404">
        <f t="shared" si="7"/>
        <v>114062.14461360402</v>
      </c>
      <c r="AJ33" s="404">
        <f t="shared" si="30"/>
        <v>56562.323767294052</v>
      </c>
      <c r="AK33" s="404">
        <f t="shared" si="31"/>
        <v>57499.820846309973</v>
      </c>
      <c r="AL33" s="404">
        <f t="shared" si="8"/>
        <v>117255.88466278493</v>
      </c>
      <c r="AM33" s="404">
        <f t="shared" si="32"/>
        <v>58146.068832778277</v>
      </c>
      <c r="AN33" s="404">
        <f t="shared" si="33"/>
        <v>59109.81583000665</v>
      </c>
      <c r="AO33" s="404">
        <f t="shared" si="9"/>
        <v>120539.04943334291</v>
      </c>
      <c r="AP33" s="404">
        <f t="shared" si="34"/>
        <v>59940.183051553031</v>
      </c>
      <c r="AQ33" s="404">
        <f t="shared" si="35"/>
        <v>60598.866381789878</v>
      </c>
      <c r="AR33" s="404">
        <f t="shared" si="10"/>
        <v>123914.14281747652</v>
      </c>
      <c r="AS33" s="404">
        <f t="shared" si="36"/>
        <v>61447.835205378768</v>
      </c>
      <c r="AT33" s="404">
        <f t="shared" si="37"/>
        <v>62466.307612097757</v>
      </c>
      <c r="AU33" s="404">
        <f t="shared" si="11"/>
        <v>127383.73881636586</v>
      </c>
      <c r="AV33" s="404">
        <f t="shared" si="38"/>
        <v>63168.374591129374</v>
      </c>
      <c r="AW33" s="404">
        <f t="shared" si="39"/>
        <v>64215.364225236495</v>
      </c>
    </row>
    <row r="34" spans="1:55">
      <c r="A34" s="401" t="s">
        <v>27</v>
      </c>
      <c r="B34" s="401" t="s">
        <v>514</v>
      </c>
      <c r="C34" s="401">
        <v>4</v>
      </c>
      <c r="D34" s="488">
        <v>88017</v>
      </c>
      <c r="E34" s="488">
        <f t="shared" si="0"/>
        <v>43768.016393442624</v>
      </c>
      <c r="F34" s="488">
        <f t="shared" si="12"/>
        <v>44370.213698630141</v>
      </c>
      <c r="G34" s="488">
        <v>90658</v>
      </c>
      <c r="H34" s="488">
        <f t="shared" si="13"/>
        <v>43646.786301369866</v>
      </c>
      <c r="I34" s="488">
        <f t="shared" si="1"/>
        <v>45701.567123287678</v>
      </c>
      <c r="J34" s="488">
        <v>92471</v>
      </c>
      <c r="K34" s="488">
        <f t="shared" si="14"/>
        <v>44956.43287671233</v>
      </c>
      <c r="L34" s="488">
        <f t="shared" si="2"/>
        <v>46615.517808219185</v>
      </c>
      <c r="M34" s="402">
        <f t="shared" si="15"/>
        <v>94320.583200000008</v>
      </c>
      <c r="N34" s="402">
        <f t="shared" si="16"/>
        <v>45855.482191780822</v>
      </c>
      <c r="O34" s="402">
        <f t="shared" si="17"/>
        <v>47417.998111475412</v>
      </c>
      <c r="P34" s="402">
        <v>96206.994864000008</v>
      </c>
      <c r="Q34" s="402">
        <f t="shared" si="18"/>
        <v>46902.585088524596</v>
      </c>
      <c r="R34" s="402">
        <f t="shared" si="19"/>
        <v>48366.35807370492</v>
      </c>
      <c r="S34" s="403">
        <v>98131.134761280016</v>
      </c>
      <c r="T34" s="403">
        <f t="shared" si="20"/>
        <v>47708.126220230144</v>
      </c>
      <c r="U34" s="403">
        <f t="shared" si="21"/>
        <v>49468.846016645271</v>
      </c>
      <c r="V34" s="403">
        <f t="shared" si="3"/>
        <v>100290.01972602819</v>
      </c>
      <c r="W34" s="403">
        <f t="shared" si="22"/>
        <v>48662.288744634752</v>
      </c>
      <c r="X34" s="403">
        <f t="shared" si="23"/>
        <v>50557.160629011472</v>
      </c>
      <c r="Y34" s="403">
        <v>103612</v>
      </c>
      <c r="Z34" s="403">
        <f t="shared" si="24"/>
        <v>51380.197260273977</v>
      </c>
      <c r="AA34" s="403">
        <f t="shared" si="25"/>
        <v>52231.80273972603</v>
      </c>
      <c r="AB34" s="403">
        <f t="shared" si="4"/>
        <v>107497.45000000001</v>
      </c>
      <c r="AC34" s="403">
        <f t="shared" si="26"/>
        <v>53455.016120218585</v>
      </c>
      <c r="AD34" s="403">
        <f t="shared" si="27"/>
        <v>54042.433879781427</v>
      </c>
      <c r="AE34" s="403">
        <f t="shared" si="5"/>
        <v>110722.37350000002</v>
      </c>
      <c r="AF34" s="403">
        <f t="shared" si="28"/>
        <v>54906.163297260282</v>
      </c>
      <c r="AG34" s="403">
        <f t="shared" si="6"/>
        <v>113822.59995800002</v>
      </c>
      <c r="AH34" s="403">
        <f t="shared" si="29"/>
        <v>57379.064088416453</v>
      </c>
      <c r="AI34" s="404">
        <f t="shared" si="7"/>
        <v>117009.63275682402</v>
      </c>
      <c r="AJ34" s="404">
        <f t="shared" si="30"/>
        <v>58023.954873931914</v>
      </c>
      <c r="AK34" s="404">
        <f t="shared" si="31"/>
        <v>58985.677882892116</v>
      </c>
      <c r="AL34" s="404">
        <f t="shared" si="8"/>
        <v>120285.90247401509</v>
      </c>
      <c r="AM34" s="404">
        <f t="shared" si="32"/>
        <v>59648.625610402007</v>
      </c>
      <c r="AN34" s="404">
        <f t="shared" si="33"/>
        <v>60637.276863613093</v>
      </c>
      <c r="AO34" s="404">
        <f t="shared" si="9"/>
        <v>123653.90774328752</v>
      </c>
      <c r="AP34" s="404">
        <f t="shared" si="34"/>
        <v>61489.101664694885</v>
      </c>
      <c r="AQ34" s="404">
        <f t="shared" si="35"/>
        <v>62164.806078592635</v>
      </c>
      <c r="AR34" s="404">
        <f t="shared" si="10"/>
        <v>127116.21716009958</v>
      </c>
      <c r="AS34" s="404">
        <f t="shared" si="36"/>
        <v>63035.713167063084</v>
      </c>
      <c r="AT34" s="404">
        <f t="shared" si="37"/>
        <v>64080.503993036502</v>
      </c>
      <c r="AU34" s="404">
        <f t="shared" si="11"/>
        <v>130675.47124058237</v>
      </c>
      <c r="AV34" s="404">
        <f t="shared" si="38"/>
        <v>64800.713135740843</v>
      </c>
      <c r="AW34" s="404">
        <f t="shared" si="39"/>
        <v>65874.75810484153</v>
      </c>
    </row>
    <row r="35" spans="1:55">
      <c r="A35" s="401" t="s">
        <v>28</v>
      </c>
      <c r="B35" s="401" t="s">
        <v>515</v>
      </c>
      <c r="C35" s="401">
        <v>1</v>
      </c>
      <c r="D35" s="488">
        <v>90696</v>
      </c>
      <c r="E35" s="488">
        <f t="shared" si="0"/>
        <v>45100.196721311477</v>
      </c>
      <c r="F35" s="488">
        <f t="shared" si="12"/>
        <v>45720.723287671237</v>
      </c>
      <c r="G35" s="488">
        <v>93417</v>
      </c>
      <c r="H35" s="488">
        <f t="shared" si="13"/>
        <v>44975.27671232877</v>
      </c>
      <c r="I35" s="488">
        <f t="shared" si="1"/>
        <v>47092.405479452056</v>
      </c>
      <c r="J35" s="488">
        <v>95285</v>
      </c>
      <c r="K35" s="488">
        <f t="shared" si="14"/>
        <v>46324.594520547944</v>
      </c>
      <c r="L35" s="488">
        <f t="shared" si="2"/>
        <v>48034.082191780828</v>
      </c>
      <c r="M35" s="402">
        <f t="shared" si="15"/>
        <v>97191.046799999996</v>
      </c>
      <c r="N35" s="402">
        <f t="shared" si="16"/>
        <v>47250.917808219179</v>
      </c>
      <c r="O35" s="402">
        <f t="shared" si="17"/>
        <v>48861.07270819672</v>
      </c>
      <c r="P35" s="402">
        <v>99134.867736</v>
      </c>
      <c r="Q35" s="402">
        <f t="shared" si="18"/>
        <v>48329.974091803277</v>
      </c>
      <c r="R35" s="402">
        <f t="shared" si="19"/>
        <v>49838.294162360653</v>
      </c>
      <c r="S35" s="403">
        <v>101117.56509072</v>
      </c>
      <c r="T35" s="403">
        <f t="shared" si="20"/>
        <v>49160.030301961648</v>
      </c>
      <c r="U35" s="403">
        <f t="shared" si="21"/>
        <v>50974.334182719133</v>
      </c>
      <c r="V35" s="403">
        <f t="shared" si="3"/>
        <v>103342.15152271585</v>
      </c>
      <c r="W35" s="403">
        <f t="shared" si="22"/>
        <v>50143.230908000878</v>
      </c>
      <c r="X35" s="403">
        <f t="shared" si="23"/>
        <v>52095.769534738953</v>
      </c>
      <c r="Y35" s="403">
        <v>106237</v>
      </c>
      <c r="Z35" s="403">
        <f t="shared" si="24"/>
        <v>52681.909589041097</v>
      </c>
      <c r="AA35" s="403">
        <f t="shared" si="25"/>
        <v>53555.09041095891</v>
      </c>
      <c r="AB35" s="403">
        <f t="shared" si="4"/>
        <v>110220.88750000001</v>
      </c>
      <c r="AC35" s="403">
        <f t="shared" si="26"/>
        <v>54809.293784153007</v>
      </c>
      <c r="AD35" s="403">
        <f t="shared" si="27"/>
        <v>55411.593715847004</v>
      </c>
      <c r="AE35" s="403">
        <f t="shared" si="5"/>
        <v>113527.51412500002</v>
      </c>
      <c r="AF35" s="403">
        <f t="shared" si="28"/>
        <v>56297.205634589052</v>
      </c>
      <c r="AG35" s="403">
        <f t="shared" si="6"/>
        <v>116706.28452050002</v>
      </c>
      <c r="AH35" s="403">
        <f t="shared" si="29"/>
        <v>58832.757128142483</v>
      </c>
      <c r="AI35" s="404">
        <f t="shared" si="7"/>
        <v>119974.06048707402</v>
      </c>
      <c r="AJ35" s="404">
        <f t="shared" si="30"/>
        <v>59493.986159343556</v>
      </c>
      <c r="AK35" s="404">
        <f t="shared" si="31"/>
        <v>60480.074327730472</v>
      </c>
      <c r="AL35" s="404">
        <f t="shared" si="8"/>
        <v>123333.3341807121</v>
      </c>
      <c r="AM35" s="404">
        <f t="shared" si="32"/>
        <v>61159.817771805181</v>
      </c>
      <c r="AN35" s="404">
        <f t="shared" si="33"/>
        <v>62173.516408906929</v>
      </c>
      <c r="AO35" s="404">
        <f t="shared" si="9"/>
        <v>126786.66753777204</v>
      </c>
      <c r="AP35" s="404">
        <f t="shared" si="34"/>
        <v>63046.922108946754</v>
      </c>
      <c r="AQ35" s="404">
        <f t="shared" si="35"/>
        <v>63739.745428825285</v>
      </c>
      <c r="AR35" s="404">
        <f t="shared" si="10"/>
        <v>130336.69422882966</v>
      </c>
      <c r="AS35" s="404">
        <f t="shared" si="36"/>
        <v>64632.716864159367</v>
      </c>
      <c r="AT35" s="404">
        <f t="shared" si="37"/>
        <v>65703.977364670296</v>
      </c>
      <c r="AU35" s="404">
        <f t="shared" si="11"/>
        <v>133986.12166723688</v>
      </c>
      <c r="AV35" s="404">
        <f t="shared" si="38"/>
        <v>66442.432936355821</v>
      </c>
      <c r="AW35" s="404">
        <f t="shared" si="39"/>
        <v>67543.688730881055</v>
      </c>
    </row>
    <row r="36" spans="1:55">
      <c r="A36" s="401" t="s">
        <v>29</v>
      </c>
      <c r="B36" s="401" t="s">
        <v>515</v>
      </c>
      <c r="C36" s="401">
        <v>2</v>
      </c>
      <c r="D36" s="488">
        <v>94267</v>
      </c>
      <c r="E36" s="488">
        <f t="shared" si="0"/>
        <v>46875.939890710382</v>
      </c>
      <c r="F36" s="488">
        <f t="shared" si="12"/>
        <v>47520.898630136988</v>
      </c>
      <c r="G36" s="488">
        <v>97095</v>
      </c>
      <c r="H36" s="488">
        <f t="shared" si="13"/>
        <v>46746.101369863012</v>
      </c>
      <c r="I36" s="488">
        <f t="shared" si="1"/>
        <v>48946.520547945212</v>
      </c>
      <c r="J36" s="488">
        <v>99037</v>
      </c>
      <c r="K36" s="488">
        <f t="shared" si="14"/>
        <v>48148.479452054795</v>
      </c>
      <c r="L36" s="488">
        <f t="shared" si="2"/>
        <v>49925.501369863021</v>
      </c>
      <c r="M36" s="402">
        <f t="shared" si="15"/>
        <v>101017.63800000001</v>
      </c>
      <c r="N36" s="402">
        <f t="shared" si="16"/>
        <v>49111.498630136986</v>
      </c>
      <c r="O36" s="402">
        <f t="shared" si="17"/>
        <v>50784.823475409838</v>
      </c>
      <c r="P36" s="402">
        <v>103037.99076000002</v>
      </c>
      <c r="Q36" s="402">
        <f t="shared" si="18"/>
        <v>50232.814524590169</v>
      </c>
      <c r="R36" s="402">
        <f t="shared" si="19"/>
        <v>51800.519944918044</v>
      </c>
      <c r="S36" s="403">
        <v>105098.75057520001</v>
      </c>
      <c r="T36" s="403">
        <f t="shared" si="20"/>
        <v>51095.551582356173</v>
      </c>
      <c r="U36" s="403">
        <f t="shared" si="21"/>
        <v>52981.287961196722</v>
      </c>
      <c r="V36" s="403">
        <f t="shared" si="3"/>
        <v>107410.92308785442</v>
      </c>
      <c r="W36" s="403">
        <f t="shared" si="22"/>
        <v>52117.4626140033</v>
      </c>
      <c r="X36" s="403">
        <f t="shared" si="23"/>
        <v>54146.876296343056</v>
      </c>
      <c r="Y36" s="403">
        <v>110420</v>
      </c>
      <c r="Z36" s="403">
        <f t="shared" si="24"/>
        <v>54756.219178082196</v>
      </c>
      <c r="AA36" s="403">
        <f t="shared" si="25"/>
        <v>55663.780821917811</v>
      </c>
      <c r="AB36" s="403">
        <f t="shared" si="4"/>
        <v>114560.75000000001</v>
      </c>
      <c r="AC36" s="403">
        <f t="shared" si="26"/>
        <v>56967.367486338808</v>
      </c>
      <c r="AD36" s="403">
        <f t="shared" si="27"/>
        <v>57593.382513661207</v>
      </c>
      <c r="AE36" s="403">
        <f t="shared" si="5"/>
        <v>117997.57250000002</v>
      </c>
      <c r="AF36" s="403">
        <f t="shared" si="28"/>
        <v>58513.864719178098</v>
      </c>
      <c r="AG36" s="403">
        <f t="shared" si="6"/>
        <v>121301.50453000003</v>
      </c>
      <c r="AH36" s="403">
        <f t="shared" si="29"/>
        <v>61149.251598684954</v>
      </c>
      <c r="AI36" s="404">
        <f t="shared" si="7"/>
        <v>124697.94665684004</v>
      </c>
      <c r="AJ36" s="404">
        <f t="shared" si="30"/>
        <v>61836.516013391913</v>
      </c>
      <c r="AK36" s="404">
        <f t="shared" si="31"/>
        <v>62861.430643448133</v>
      </c>
      <c r="AL36" s="404">
        <f t="shared" si="8"/>
        <v>128189.48916323156</v>
      </c>
      <c r="AM36" s="404">
        <f t="shared" si="32"/>
        <v>63567.938461766884</v>
      </c>
      <c r="AN36" s="404">
        <f t="shared" si="33"/>
        <v>64621.550701464679</v>
      </c>
      <c r="AO36" s="404">
        <f t="shared" si="9"/>
        <v>131778.79485980203</v>
      </c>
      <c r="AP36" s="404">
        <f t="shared" si="34"/>
        <v>65529.346077825052</v>
      </c>
      <c r="AQ36" s="404">
        <f t="shared" si="35"/>
        <v>66249.448781976971</v>
      </c>
      <c r="AR36" s="404">
        <f t="shared" si="10"/>
        <v>135468.60111587649</v>
      </c>
      <c r="AS36" s="404">
        <f t="shared" si="36"/>
        <v>67177.58027937985</v>
      </c>
      <c r="AT36" s="404">
        <f t="shared" si="37"/>
        <v>68291.020836496653</v>
      </c>
      <c r="AU36" s="404">
        <f t="shared" si="11"/>
        <v>139261.72194712103</v>
      </c>
      <c r="AV36" s="404">
        <f t="shared" si="38"/>
        <v>69058.552527202482</v>
      </c>
      <c r="AW36" s="404">
        <f t="shared" si="39"/>
        <v>70203.169419918544</v>
      </c>
    </row>
    <row r="37" spans="1:55">
      <c r="A37" s="401" t="s">
        <v>30</v>
      </c>
      <c r="B37" s="401" t="s">
        <v>515</v>
      </c>
      <c r="C37" s="401">
        <v>3</v>
      </c>
      <c r="D37" s="488">
        <v>97825</v>
      </c>
      <c r="E37" s="488">
        <f t="shared" si="0"/>
        <v>48645.21857923497</v>
      </c>
      <c r="F37" s="488">
        <f t="shared" si="12"/>
        <v>49314.520547945212</v>
      </c>
      <c r="G37" s="488">
        <v>100760</v>
      </c>
      <c r="H37" s="488">
        <f t="shared" si="13"/>
        <v>48510.479452054795</v>
      </c>
      <c r="I37" s="488">
        <f t="shared" si="1"/>
        <v>50794.082191780828</v>
      </c>
      <c r="J37" s="488">
        <v>102775</v>
      </c>
      <c r="K37" s="488">
        <f t="shared" si="14"/>
        <v>49965.917808219179</v>
      </c>
      <c r="L37" s="488">
        <f t="shared" si="2"/>
        <v>51809.863013698632</v>
      </c>
      <c r="M37" s="402">
        <f t="shared" si="15"/>
        <v>104830.704</v>
      </c>
      <c r="N37" s="402">
        <f t="shared" si="16"/>
        <v>50965.136986301375</v>
      </c>
      <c r="O37" s="402">
        <f t="shared" si="17"/>
        <v>52701.774688524587</v>
      </c>
      <c r="P37" s="402">
        <v>106927.31808</v>
      </c>
      <c r="Q37" s="402">
        <f t="shared" si="18"/>
        <v>52128.929311475411</v>
      </c>
      <c r="R37" s="402">
        <f t="shared" si="19"/>
        <v>53755.810182295078</v>
      </c>
      <c r="S37" s="403">
        <v>109065.8644416</v>
      </c>
      <c r="T37" s="403">
        <f t="shared" si="20"/>
        <v>53024.23170542466</v>
      </c>
      <c r="U37" s="403">
        <f t="shared" si="21"/>
        <v>54981.148102066858</v>
      </c>
      <c r="V37" s="403">
        <f t="shared" si="3"/>
        <v>111465.31345931521</v>
      </c>
      <c r="W37" s="403">
        <f t="shared" si="22"/>
        <v>54084.716339533152</v>
      </c>
      <c r="X37" s="403">
        <f t="shared" si="23"/>
        <v>56190.733360312326</v>
      </c>
      <c r="Y37" s="403">
        <v>114587</v>
      </c>
      <c r="Z37" s="403">
        <f t="shared" si="24"/>
        <v>56822.594520547944</v>
      </c>
      <c r="AA37" s="403">
        <f t="shared" si="25"/>
        <v>57764.405479452056</v>
      </c>
      <c r="AB37" s="403">
        <f t="shared" si="4"/>
        <v>118884.01250000001</v>
      </c>
      <c r="AC37" s="403">
        <f t="shared" si="26"/>
        <v>59117.186543715856</v>
      </c>
      <c r="AD37" s="403">
        <f t="shared" si="27"/>
        <v>59766.825956284156</v>
      </c>
      <c r="AE37" s="403">
        <f t="shared" si="5"/>
        <v>122450.53287500002</v>
      </c>
      <c r="AF37" s="403">
        <f t="shared" si="28"/>
        <v>60722.045069520558</v>
      </c>
      <c r="AG37" s="403">
        <f t="shared" si="6"/>
        <v>125879.14779550002</v>
      </c>
      <c r="AH37" s="403">
        <f t="shared" si="29"/>
        <v>63456.885464032886</v>
      </c>
      <c r="AI37" s="404">
        <f t="shared" si="7"/>
        <v>129403.76393377403</v>
      </c>
      <c r="AJ37" s="404">
        <f t="shared" si="30"/>
        <v>64170.085676748218</v>
      </c>
      <c r="AK37" s="404">
        <f t="shared" si="31"/>
        <v>65233.678257025815</v>
      </c>
      <c r="AL37" s="404">
        <f t="shared" si="8"/>
        <v>133027.06932391971</v>
      </c>
      <c r="AM37" s="404">
        <f t="shared" si="32"/>
        <v>65966.848075697169</v>
      </c>
      <c r="AN37" s="404">
        <f t="shared" si="33"/>
        <v>67060.221248222544</v>
      </c>
      <c r="AO37" s="404">
        <f t="shared" si="9"/>
        <v>136751.82726498946</v>
      </c>
      <c r="AP37" s="404">
        <f t="shared" si="34"/>
        <v>68002.274760186017</v>
      </c>
      <c r="AQ37" s="404">
        <f t="shared" si="35"/>
        <v>68749.552504803447</v>
      </c>
      <c r="AR37" s="404">
        <f t="shared" si="10"/>
        <v>140580.87842840917</v>
      </c>
      <c r="AS37" s="404">
        <f t="shared" si="36"/>
        <v>69712.709576827561</v>
      </c>
      <c r="AT37" s="404">
        <f t="shared" si="37"/>
        <v>70868.168851581606</v>
      </c>
      <c r="AU37" s="404">
        <f t="shared" si="11"/>
        <v>144517.14302440462</v>
      </c>
      <c r="AV37" s="404">
        <f t="shared" si="38"/>
        <v>71664.665444978731</v>
      </c>
      <c r="AW37" s="404">
        <f t="shared" si="39"/>
        <v>72852.477579425889</v>
      </c>
    </row>
    <row r="38" spans="1:55">
      <c r="A38" s="401" t="s">
        <v>31</v>
      </c>
      <c r="B38" s="401" t="s">
        <v>515</v>
      </c>
      <c r="C38" s="401">
        <v>4</v>
      </c>
      <c r="D38" s="488">
        <v>101399</v>
      </c>
      <c r="E38" s="488">
        <f t="shared" si="0"/>
        <v>50422.453551912571</v>
      </c>
      <c r="F38" s="488">
        <f t="shared" si="12"/>
        <v>51116.208219178086</v>
      </c>
      <c r="G38" s="488">
        <v>104441</v>
      </c>
      <c r="H38" s="488">
        <f t="shared" si="13"/>
        <v>50282.791780821921</v>
      </c>
      <c r="I38" s="488">
        <f t="shared" si="1"/>
        <v>52649.7095890411</v>
      </c>
      <c r="J38" s="488">
        <v>106530</v>
      </c>
      <c r="K38" s="488">
        <f t="shared" si="14"/>
        <v>51791.290410958907</v>
      </c>
      <c r="L38" s="488">
        <f t="shared" si="2"/>
        <v>53702.794520547948</v>
      </c>
      <c r="M38" s="402">
        <f t="shared" si="15"/>
        <v>108660.4164</v>
      </c>
      <c r="N38" s="402">
        <f t="shared" si="16"/>
        <v>52827.205479452059</v>
      </c>
      <c r="O38" s="402">
        <f t="shared" si="17"/>
        <v>54627.094583606558</v>
      </c>
      <c r="P38" s="402">
        <v>110833.62472800001</v>
      </c>
      <c r="Q38" s="402">
        <f t="shared" si="18"/>
        <v>54033.321816393443</v>
      </c>
      <c r="R38" s="402">
        <f t="shared" si="19"/>
        <v>55719.63647527869</v>
      </c>
      <c r="S38" s="403">
        <v>113050.29722256001</v>
      </c>
      <c r="T38" s="403">
        <f t="shared" si="20"/>
        <v>54961.331714432883</v>
      </c>
      <c r="U38" s="403">
        <f t="shared" si="21"/>
        <v>56989.738873838476</v>
      </c>
      <c r="V38" s="403">
        <f t="shared" si="3"/>
        <v>115537.40376145633</v>
      </c>
      <c r="W38" s="403">
        <f t="shared" si="22"/>
        <v>56060.558348721541</v>
      </c>
      <c r="X38" s="403">
        <f t="shared" si="23"/>
        <v>58243.513129062922</v>
      </c>
      <c r="Y38" s="403">
        <v>118773</v>
      </c>
      <c r="Z38" s="403">
        <f t="shared" si="24"/>
        <v>58898.391780821919</v>
      </c>
      <c r="AA38" s="403">
        <f t="shared" si="25"/>
        <v>59874.608219178088</v>
      </c>
      <c r="AB38" s="403">
        <f t="shared" si="4"/>
        <v>123226.98750000002</v>
      </c>
      <c r="AC38" s="403">
        <f t="shared" si="26"/>
        <v>61276.807991803289</v>
      </c>
      <c r="AD38" s="403">
        <f t="shared" si="27"/>
        <v>61950.179508196728</v>
      </c>
      <c r="AE38" s="403">
        <f t="shared" si="5"/>
        <v>126923.79712500003</v>
      </c>
      <c r="AF38" s="403">
        <f t="shared" si="28"/>
        <v>62940.293916780836</v>
      </c>
      <c r="AG38" s="403">
        <f t="shared" si="6"/>
        <v>130477.66344450002</v>
      </c>
      <c r="AH38" s="403">
        <f t="shared" si="29"/>
        <v>65775.041298049327</v>
      </c>
      <c r="AI38" s="404">
        <f t="shared" si="7"/>
        <v>134131.03802094603</v>
      </c>
      <c r="AJ38" s="404">
        <f t="shared" si="30"/>
        <v>66514.295566551315</v>
      </c>
      <c r="AK38" s="404">
        <f t="shared" si="31"/>
        <v>67616.742454394713</v>
      </c>
      <c r="AL38" s="404">
        <f t="shared" si="8"/>
        <v>137886.70708553251</v>
      </c>
      <c r="AM38" s="404">
        <f t="shared" si="32"/>
        <v>68376.69584241476</v>
      </c>
      <c r="AN38" s="404">
        <f t="shared" si="33"/>
        <v>69510.011243117769</v>
      </c>
      <c r="AO38" s="404">
        <f t="shared" si="9"/>
        <v>141747.53488392744</v>
      </c>
      <c r="AP38" s="404">
        <f t="shared" si="34"/>
        <v>70486.479095286326</v>
      </c>
      <c r="AQ38" s="404">
        <f t="shared" si="35"/>
        <v>71261.055788641112</v>
      </c>
      <c r="AR38" s="404">
        <f t="shared" si="10"/>
        <v>145716.46586067742</v>
      </c>
      <c r="AS38" s="404">
        <f t="shared" si="36"/>
        <v>72259.398139130441</v>
      </c>
      <c r="AT38" s="404">
        <f t="shared" si="37"/>
        <v>73457.067721546977</v>
      </c>
      <c r="AU38" s="404">
        <f t="shared" si="11"/>
        <v>149796.5269047764</v>
      </c>
      <c r="AV38" s="404">
        <f t="shared" si="38"/>
        <v>74282.661287026101</v>
      </c>
      <c r="AW38" s="404">
        <f t="shared" si="39"/>
        <v>75513.8656177503</v>
      </c>
    </row>
    <row r="39" spans="1:55">
      <c r="A39" s="401" t="s">
        <v>32</v>
      </c>
      <c r="B39" s="401" t="s">
        <v>516</v>
      </c>
      <c r="C39" s="401">
        <v>1</v>
      </c>
      <c r="D39" s="488">
        <v>105193</v>
      </c>
      <c r="E39" s="488">
        <f t="shared" si="0"/>
        <v>52309.087431693988</v>
      </c>
      <c r="F39" s="488">
        <f t="shared" si="12"/>
        <v>53028.800000000003</v>
      </c>
      <c r="G39" s="488">
        <v>108349</v>
      </c>
      <c r="H39" s="488">
        <f t="shared" si="13"/>
        <v>52164.200000000004</v>
      </c>
      <c r="I39" s="488">
        <f t="shared" si="1"/>
        <v>54619.769863013702</v>
      </c>
      <c r="J39" s="488">
        <v>110516</v>
      </c>
      <c r="K39" s="488">
        <f t="shared" si="14"/>
        <v>53729.230136986305</v>
      </c>
      <c r="L39" s="488">
        <f t="shared" si="2"/>
        <v>55712.175342465758</v>
      </c>
      <c r="M39" s="402">
        <f t="shared" si="15"/>
        <v>112726.2996</v>
      </c>
      <c r="N39" s="402">
        <f t="shared" si="16"/>
        <v>54803.824657534249</v>
      </c>
      <c r="O39" s="402">
        <f t="shared" si="17"/>
        <v>56671.145154098362</v>
      </c>
      <c r="P39" s="402">
        <v>114980.82559199999</v>
      </c>
      <c r="Q39" s="402">
        <f t="shared" si="18"/>
        <v>56055.154445901637</v>
      </c>
      <c r="R39" s="402">
        <f t="shared" si="19"/>
        <v>57804.568057180324</v>
      </c>
      <c r="S39" s="403">
        <v>117280.44210383999</v>
      </c>
      <c r="T39" s="403">
        <f t="shared" si="20"/>
        <v>57017.888855210957</v>
      </c>
      <c r="U39" s="403">
        <f t="shared" si="21"/>
        <v>59122.195471524821</v>
      </c>
      <c r="V39" s="403">
        <f t="shared" si="3"/>
        <v>119860.61183012447</v>
      </c>
      <c r="W39" s="403">
        <f t="shared" si="22"/>
        <v>58158.246632315175</v>
      </c>
      <c r="X39" s="403">
        <f t="shared" si="23"/>
        <v>60422.88377189837</v>
      </c>
      <c r="Y39" s="403">
        <v>123217</v>
      </c>
      <c r="Z39" s="403">
        <f t="shared" si="24"/>
        <v>61102.128767123293</v>
      </c>
      <c r="AA39" s="403">
        <f t="shared" si="25"/>
        <v>62114.871232876714</v>
      </c>
      <c r="AB39" s="403">
        <f t="shared" si="4"/>
        <v>127837.63750000001</v>
      </c>
      <c r="AC39" s="403">
        <f t="shared" si="26"/>
        <v>63569.535587431703</v>
      </c>
      <c r="AD39" s="403">
        <f t="shared" si="27"/>
        <v>64268.101912568309</v>
      </c>
      <c r="AE39" s="403">
        <f t="shared" si="5"/>
        <v>131672.76662500002</v>
      </c>
      <c r="AF39" s="403">
        <f t="shared" si="28"/>
        <v>65295.262353767132</v>
      </c>
      <c r="AG39" s="403">
        <f t="shared" si="6"/>
        <v>135359.60409050001</v>
      </c>
      <c r="AH39" s="403">
        <f t="shared" si="29"/>
        <v>68236.074390827402</v>
      </c>
      <c r="AI39" s="404">
        <f t="shared" si="7"/>
        <v>139149.67300503401</v>
      </c>
      <c r="AJ39" s="404">
        <f t="shared" si="30"/>
        <v>69002.988531263443</v>
      </c>
      <c r="AK39" s="404">
        <f t="shared" si="31"/>
        <v>70146.684473770569</v>
      </c>
      <c r="AL39" s="404">
        <f t="shared" si="8"/>
        <v>143045.86384917496</v>
      </c>
      <c r="AM39" s="404">
        <f t="shared" si="32"/>
        <v>70935.072210138824</v>
      </c>
      <c r="AN39" s="404">
        <f t="shared" si="33"/>
        <v>72110.79163903615</v>
      </c>
      <c r="AO39" s="404">
        <f t="shared" si="9"/>
        <v>147051.14803695187</v>
      </c>
      <c r="AP39" s="404">
        <f t="shared" si="34"/>
        <v>73123.794925478796</v>
      </c>
      <c r="AQ39" s="404">
        <f t="shared" si="35"/>
        <v>73927.353111473072</v>
      </c>
      <c r="AR39" s="404">
        <f t="shared" si="10"/>
        <v>151168.58018198653</v>
      </c>
      <c r="AS39" s="404">
        <f t="shared" si="36"/>
        <v>74963.049350519344</v>
      </c>
      <c r="AT39" s="404">
        <f t="shared" si="37"/>
        <v>76205.530831467186</v>
      </c>
      <c r="AU39" s="404">
        <f t="shared" si="11"/>
        <v>155401.30042708217</v>
      </c>
      <c r="AV39" s="404">
        <f t="shared" si="38"/>
        <v>77062.014732333904</v>
      </c>
      <c r="AW39" s="404">
        <f t="shared" si="39"/>
        <v>78339.28569474828</v>
      </c>
    </row>
    <row r="40" spans="1:55">
      <c r="A40" s="401" t="s">
        <v>33</v>
      </c>
      <c r="B40" s="401" t="s">
        <v>516</v>
      </c>
      <c r="C40" s="401">
        <v>2</v>
      </c>
      <c r="D40" s="488">
        <v>108750</v>
      </c>
      <c r="E40" s="488">
        <f t="shared" si="0"/>
        <v>54077.868852459018</v>
      </c>
      <c r="F40" s="488">
        <f t="shared" si="12"/>
        <v>54821.917808219179</v>
      </c>
      <c r="G40" s="488">
        <v>112013</v>
      </c>
      <c r="H40" s="488">
        <f t="shared" si="13"/>
        <v>53928.082191780821</v>
      </c>
      <c r="I40" s="488">
        <f t="shared" si="1"/>
        <v>56466.827397260276</v>
      </c>
      <c r="J40" s="488">
        <v>114253</v>
      </c>
      <c r="K40" s="488">
        <f t="shared" si="14"/>
        <v>55546.172602739731</v>
      </c>
      <c r="L40" s="488">
        <f t="shared" si="2"/>
        <v>57596.032876712336</v>
      </c>
      <c r="M40" s="402">
        <f t="shared" si="15"/>
        <v>116538.32519999999</v>
      </c>
      <c r="N40" s="402">
        <f t="shared" si="16"/>
        <v>56656.967123287672</v>
      </c>
      <c r="O40" s="402">
        <f t="shared" si="17"/>
        <v>58587.573324590157</v>
      </c>
      <c r="P40" s="402">
        <v>118869.09170399999</v>
      </c>
      <c r="Q40" s="402">
        <f t="shared" si="18"/>
        <v>57950.751875409835</v>
      </c>
      <c r="R40" s="402">
        <f t="shared" si="19"/>
        <v>59759.324791081963</v>
      </c>
      <c r="S40" s="403">
        <v>121246.47353808</v>
      </c>
      <c r="T40" s="403">
        <f t="shared" si="20"/>
        <v>58946.04273540822</v>
      </c>
      <c r="U40" s="403">
        <f t="shared" si="21"/>
        <v>61121.509947963619</v>
      </c>
      <c r="V40" s="403">
        <f t="shared" si="3"/>
        <v>123913.89595591776</v>
      </c>
      <c r="W40" s="403">
        <f t="shared" si="22"/>
        <v>60124.963590116386</v>
      </c>
      <c r="X40" s="403">
        <f t="shared" si="23"/>
        <v>62466.183166818824</v>
      </c>
      <c r="Y40" s="403">
        <v>127384</v>
      </c>
      <c r="Z40" s="403">
        <f t="shared" si="24"/>
        <v>63168.504109589041</v>
      </c>
      <c r="AA40" s="403">
        <f t="shared" si="25"/>
        <v>64215.495890410966</v>
      </c>
      <c r="AB40" s="403">
        <f t="shared" si="4"/>
        <v>132160.90000000002</v>
      </c>
      <c r="AC40" s="403">
        <f t="shared" si="26"/>
        <v>65719.354644808758</v>
      </c>
      <c r="AD40" s="403">
        <f t="shared" si="27"/>
        <v>66441.545355191265</v>
      </c>
      <c r="AE40" s="403">
        <f t="shared" si="5"/>
        <v>136125.72700000001</v>
      </c>
      <c r="AF40" s="403">
        <f t="shared" si="28"/>
        <v>67503.442704109591</v>
      </c>
      <c r="AG40" s="403">
        <f t="shared" si="6"/>
        <v>139937.24735600001</v>
      </c>
      <c r="AH40" s="403">
        <f t="shared" si="29"/>
        <v>70543.708256175349</v>
      </c>
      <c r="AI40" s="404">
        <f t="shared" si="7"/>
        <v>143855.490281968</v>
      </c>
      <c r="AJ40" s="404">
        <f t="shared" si="30"/>
        <v>71336.558194619749</v>
      </c>
      <c r="AK40" s="404">
        <f t="shared" si="31"/>
        <v>72518.93208734825</v>
      </c>
      <c r="AL40" s="404">
        <f t="shared" si="8"/>
        <v>147883.4440098631</v>
      </c>
      <c r="AM40" s="404">
        <f t="shared" si="32"/>
        <v>73333.981824069109</v>
      </c>
      <c r="AN40" s="404">
        <f t="shared" si="33"/>
        <v>74549.462185794007</v>
      </c>
      <c r="AO40" s="404">
        <f t="shared" si="9"/>
        <v>152024.18044213927</v>
      </c>
      <c r="AP40" s="404">
        <f t="shared" si="34"/>
        <v>75596.723607839755</v>
      </c>
      <c r="AQ40" s="404">
        <f t="shared" si="35"/>
        <v>76427.456834299519</v>
      </c>
      <c r="AR40" s="404">
        <f t="shared" si="10"/>
        <v>156280.85749451918</v>
      </c>
      <c r="AS40" s="404">
        <f t="shared" si="36"/>
        <v>77498.178647967041</v>
      </c>
      <c r="AT40" s="404">
        <f t="shared" si="37"/>
        <v>78782.678846552139</v>
      </c>
      <c r="AU40" s="404">
        <f t="shared" si="11"/>
        <v>160656.72150436573</v>
      </c>
      <c r="AV40" s="404">
        <f t="shared" si="38"/>
        <v>79668.127650110138</v>
      </c>
      <c r="AW40" s="404">
        <f t="shared" si="39"/>
        <v>80988.59385425561</v>
      </c>
      <c r="BB40" s="129"/>
      <c r="BC40" s="129"/>
    </row>
    <row r="41" spans="1:55">
      <c r="A41" s="401" t="s">
        <v>34</v>
      </c>
      <c r="B41" s="401" t="s">
        <v>516</v>
      </c>
      <c r="C41" s="401">
        <v>3</v>
      </c>
      <c r="D41" s="488">
        <v>112325</v>
      </c>
      <c r="E41" s="488">
        <f t="shared" si="0"/>
        <v>55855.601092896177</v>
      </c>
      <c r="F41" s="488">
        <f t="shared" si="12"/>
        <v>56624.109589041102</v>
      </c>
      <c r="G41" s="488">
        <v>115695</v>
      </c>
      <c r="H41" s="488">
        <f t="shared" si="13"/>
        <v>55700.890410958906</v>
      </c>
      <c r="I41" s="488">
        <f t="shared" si="1"/>
        <v>58322.958904109597</v>
      </c>
      <c r="J41" s="488">
        <v>118009</v>
      </c>
      <c r="K41" s="488">
        <f t="shared" si="14"/>
        <v>57372.04109589041</v>
      </c>
      <c r="L41" s="488">
        <f t="shared" ref="L41:L71" si="40">J41*$O$2</f>
        <v>59489.468493150693</v>
      </c>
      <c r="M41" s="402">
        <f t="shared" si="15"/>
        <v>120369.07800000001</v>
      </c>
      <c r="N41" s="402">
        <f t="shared" si="16"/>
        <v>58519.531506849315</v>
      </c>
      <c r="O41" s="402">
        <f t="shared" si="17"/>
        <v>60513.41626229509</v>
      </c>
      <c r="P41" s="402">
        <v>122776.45956000002</v>
      </c>
      <c r="Q41" s="402">
        <f t="shared" si="18"/>
        <v>59855.661737704919</v>
      </c>
      <c r="R41" s="402">
        <f t="shared" si="19"/>
        <v>61723.684587540993</v>
      </c>
      <c r="S41" s="403">
        <v>125231.98875120001</v>
      </c>
      <c r="T41" s="403">
        <f t="shared" si="20"/>
        <v>60883.668987287681</v>
      </c>
      <c r="U41" s="403">
        <f t="shared" si="21"/>
        <v>63130.64638416659</v>
      </c>
      <c r="V41" s="403">
        <f t="shared" ref="V41:V71" si="41">S41*$H$2</f>
        <v>127987.09250372641</v>
      </c>
      <c r="W41" s="403">
        <f t="shared" si="22"/>
        <v>62101.34236703343</v>
      </c>
      <c r="X41" s="403">
        <f t="shared" si="23"/>
        <v>64519.52060461825</v>
      </c>
      <c r="Y41" s="403">
        <v>131572</v>
      </c>
      <c r="Z41" s="403">
        <f t="shared" si="24"/>
        <v>65245.293150684935</v>
      </c>
      <c r="AA41" s="403">
        <f t="shared" si="25"/>
        <v>66326.706849315073</v>
      </c>
      <c r="AB41" s="403">
        <f t="shared" ref="AB41:AB71" si="42">Y41*$J$2</f>
        <v>136505.95000000001</v>
      </c>
      <c r="AC41" s="403">
        <f t="shared" si="26"/>
        <v>67880.00792349728</v>
      </c>
      <c r="AD41" s="403">
        <f t="shared" si="27"/>
        <v>68625.942076502732</v>
      </c>
      <c r="AE41" s="403">
        <f t="shared" ref="AE41:AE71" si="43">AB41*$K$2</f>
        <v>140601.12850000002</v>
      </c>
      <c r="AF41" s="403">
        <f t="shared" si="28"/>
        <v>69722.751393150698</v>
      </c>
      <c r="AG41" s="403">
        <f t="shared" ref="AG41:AG71" si="44">AE41*$L$2</f>
        <v>144537.96009800001</v>
      </c>
      <c r="AH41" s="403">
        <f t="shared" si="29"/>
        <v>72862.971665841105</v>
      </c>
      <c r="AI41" s="404">
        <f t="shared" ref="AI41:AI71" si="45">AG41*$M$2</f>
        <v>148585.02298074402</v>
      </c>
      <c r="AJ41" s="404">
        <f t="shared" si="30"/>
        <v>73681.888108259373</v>
      </c>
      <c r="AK41" s="404">
        <f t="shared" si="31"/>
        <v>74903.134872484661</v>
      </c>
      <c r="AL41" s="404">
        <f t="shared" ref="AL41:AL71" si="46">AI41*$M$2</f>
        <v>152745.40362420486</v>
      </c>
      <c r="AM41" s="404">
        <f t="shared" si="32"/>
        <v>75744.980975290629</v>
      </c>
      <c r="AN41" s="404">
        <f t="shared" si="33"/>
        <v>77000.422648914231</v>
      </c>
      <c r="AO41" s="404">
        <f t="shared" ref="AO41:AO71" si="47">AL41*$M$2</f>
        <v>157022.27492568261</v>
      </c>
      <c r="AP41" s="404">
        <f t="shared" si="34"/>
        <v>78082.114853754741</v>
      </c>
      <c r="AQ41" s="404">
        <f t="shared" si="35"/>
        <v>78940.160071927865</v>
      </c>
      <c r="AR41" s="404">
        <f t="shared" ref="AR41:AR71" si="48">AO41*$M$2</f>
        <v>161418.89862360174</v>
      </c>
      <c r="AS41" s="404">
        <f t="shared" si="36"/>
        <v>80046.083974991547</v>
      </c>
      <c r="AT41" s="404">
        <f t="shared" si="37"/>
        <v>81372.81464861019</v>
      </c>
      <c r="AU41" s="404">
        <f t="shared" ref="AU41:AU71" si="49">AR41*$M$2</f>
        <v>165938.62778506259</v>
      </c>
      <c r="AV41" s="404">
        <f t="shared" si="38"/>
        <v>82287.374326291319</v>
      </c>
      <c r="AW41" s="404">
        <f t="shared" si="39"/>
        <v>83651.253458771287</v>
      </c>
    </row>
    <row r="42" spans="1:55">
      <c r="A42" s="401" t="s">
        <v>35</v>
      </c>
      <c r="B42" s="401" t="s">
        <v>517</v>
      </c>
      <c r="C42" s="401">
        <v>0</v>
      </c>
      <c r="D42" s="488"/>
      <c r="E42" s="488"/>
      <c r="F42" s="488"/>
      <c r="G42" s="488"/>
      <c r="H42" s="488"/>
      <c r="I42" s="488"/>
      <c r="J42" s="488">
        <v>119422</v>
      </c>
      <c r="K42" s="488"/>
      <c r="L42" s="488">
        <f t="shared" si="40"/>
        <v>60201.775342465757</v>
      </c>
      <c r="M42" s="402">
        <f t="shared" si="15"/>
        <v>121810.84198385237</v>
      </c>
      <c r="N42" s="402">
        <f t="shared" si="16"/>
        <v>59220.224657534251</v>
      </c>
      <c r="O42" s="402">
        <f t="shared" si="17"/>
        <v>61238.237500078787</v>
      </c>
      <c r="P42" s="402">
        <v>124247.05882352941</v>
      </c>
      <c r="Q42" s="402">
        <f t="shared" si="18"/>
        <v>60572.604483773583</v>
      </c>
      <c r="R42" s="402">
        <f t="shared" si="19"/>
        <v>62463.002250080361</v>
      </c>
      <c r="S42" s="511">
        <v>126732</v>
      </c>
      <c r="T42" s="403">
        <f t="shared" si="20"/>
        <v>61612.925060435133</v>
      </c>
      <c r="U42" s="403">
        <f t="shared" si="21"/>
        <v>63886.816438356167</v>
      </c>
      <c r="V42" s="403">
        <f t="shared" si="41"/>
        <v>129520.10400000001</v>
      </c>
      <c r="W42" s="403">
        <f t="shared" si="22"/>
        <v>62845.18356164384</v>
      </c>
      <c r="X42" s="403">
        <f t="shared" si="23"/>
        <v>65292.326400000005</v>
      </c>
      <c r="Y42" s="403">
        <v>133148</v>
      </c>
      <c r="Z42" s="403">
        <f t="shared" si="24"/>
        <v>66026.816438356167</v>
      </c>
      <c r="AA42" s="403">
        <f t="shared" si="25"/>
        <v>67121.183561643847</v>
      </c>
      <c r="AB42" s="403">
        <f t="shared" si="42"/>
        <v>138141.05000000002</v>
      </c>
      <c r="AC42" s="403">
        <f t="shared" si="26"/>
        <v>68693.090437158477</v>
      </c>
      <c r="AD42" s="403">
        <f t="shared" si="27"/>
        <v>69447.959562841541</v>
      </c>
      <c r="AE42" s="403">
        <f t="shared" si="43"/>
        <v>142285.28150000001</v>
      </c>
      <c r="AF42" s="403">
        <f t="shared" si="28"/>
        <v>70557.90671643836</v>
      </c>
      <c r="AG42" s="403">
        <f t="shared" si="44"/>
        <v>146269.26938200003</v>
      </c>
      <c r="AH42" s="403">
        <f t="shared" si="29"/>
        <v>73735.741277501395</v>
      </c>
      <c r="AI42" s="404">
        <f t="shared" si="45"/>
        <v>150364.80892469603</v>
      </c>
      <c r="AJ42" s="404">
        <f t="shared" si="30"/>
        <v>74564.466891424614</v>
      </c>
      <c r="AK42" s="404">
        <f t="shared" si="31"/>
        <v>75800.34203327143</v>
      </c>
      <c r="AL42" s="404">
        <f t="shared" si="46"/>
        <v>154575.02357458751</v>
      </c>
      <c r="AM42" s="404">
        <f t="shared" si="32"/>
        <v>76652.27196438449</v>
      </c>
      <c r="AN42" s="404">
        <f t="shared" si="33"/>
        <v>77922.75161020302</v>
      </c>
      <c r="AO42" s="404">
        <f t="shared" si="47"/>
        <v>158903.12423467595</v>
      </c>
      <c r="AP42" s="404">
        <f t="shared" si="34"/>
        <v>79017.400575713182</v>
      </c>
      <c r="AQ42" s="404">
        <f t="shared" si="35"/>
        <v>79885.723658962772</v>
      </c>
      <c r="AR42" s="404">
        <f t="shared" si="48"/>
        <v>163352.4117132469</v>
      </c>
      <c r="AS42" s="404">
        <f t="shared" si="36"/>
        <v>81004.894575610102</v>
      </c>
      <c r="AT42" s="404">
        <f t="shared" si="37"/>
        <v>82347.517137636794</v>
      </c>
      <c r="AU42" s="404">
        <f t="shared" si="49"/>
        <v>167926.27924121782</v>
      </c>
      <c r="AV42" s="404">
        <f t="shared" si="38"/>
        <v>83273.031623727191</v>
      </c>
      <c r="AW42" s="404">
        <f t="shared" si="39"/>
        <v>84653.247617490633</v>
      </c>
    </row>
    <row r="43" spans="1:55">
      <c r="A43" s="401" t="s">
        <v>36</v>
      </c>
      <c r="B43" s="401" t="s">
        <v>517</v>
      </c>
      <c r="C43" s="401">
        <v>1</v>
      </c>
      <c r="D43" s="488"/>
      <c r="E43" s="488"/>
      <c r="F43" s="488"/>
      <c r="G43" s="488"/>
      <c r="H43" s="488"/>
      <c r="I43" s="488"/>
      <c r="J43" s="488">
        <v>125393</v>
      </c>
      <c r="K43" s="488"/>
      <c r="L43" s="488">
        <f t="shared" si="40"/>
        <v>63211.81369863014</v>
      </c>
      <c r="M43" s="402">
        <f t="shared" si="15"/>
        <v>127900.80738177623</v>
      </c>
      <c r="N43" s="402">
        <f t="shared" si="16"/>
        <v>62181.186301369868</v>
      </c>
      <c r="O43" s="402">
        <f t="shared" si="17"/>
        <v>64299.859448761825</v>
      </c>
      <c r="P43" s="402">
        <v>130458.82352941176</v>
      </c>
      <c r="Q43" s="402">
        <f t="shared" si="18"/>
        <v>63600.94793301441</v>
      </c>
      <c r="R43" s="402">
        <f t="shared" si="19"/>
        <v>65585.856637737059</v>
      </c>
      <c r="S43" s="511">
        <v>133068</v>
      </c>
      <c r="T43" s="403">
        <f t="shared" si="20"/>
        <v>64693.279613215149</v>
      </c>
      <c r="U43" s="403">
        <f t="shared" si="21"/>
        <v>67080.85479452055</v>
      </c>
      <c r="V43" s="403">
        <f t="shared" si="41"/>
        <v>135995.49600000001</v>
      </c>
      <c r="W43" s="403">
        <f t="shared" si="22"/>
        <v>65987.14520547945</v>
      </c>
      <c r="X43" s="403">
        <f t="shared" si="23"/>
        <v>68556.633600000016</v>
      </c>
      <c r="Y43" s="403">
        <v>139804</v>
      </c>
      <c r="Z43" s="403">
        <f t="shared" si="24"/>
        <v>69327.463013698638</v>
      </c>
      <c r="AA43" s="403">
        <f t="shared" si="25"/>
        <v>70476.536986301377</v>
      </c>
      <c r="AB43" s="403">
        <f t="shared" si="42"/>
        <v>145046.65000000002</v>
      </c>
      <c r="AC43" s="403">
        <f t="shared" si="26"/>
        <v>72127.02267759564</v>
      </c>
      <c r="AD43" s="403">
        <f t="shared" si="27"/>
        <v>72919.627322404383</v>
      </c>
      <c r="AE43" s="403">
        <f t="shared" si="43"/>
        <v>149398.04950000002</v>
      </c>
      <c r="AF43" s="403">
        <f t="shared" si="28"/>
        <v>74085.06016301371</v>
      </c>
      <c r="AG43" s="403">
        <f t="shared" si="44"/>
        <v>153581.19488600004</v>
      </c>
      <c r="AH43" s="403">
        <f t="shared" si="29"/>
        <v>77421.753038421943</v>
      </c>
      <c r="AI43" s="404">
        <f t="shared" si="45"/>
        <v>157881.46834280805</v>
      </c>
      <c r="AJ43" s="404">
        <f t="shared" si="30"/>
        <v>78291.906219310287</v>
      </c>
      <c r="AK43" s="404">
        <f t="shared" si="31"/>
        <v>79589.562123497759</v>
      </c>
      <c r="AL43" s="404">
        <f t="shared" si="46"/>
        <v>162302.14945640668</v>
      </c>
      <c r="AM43" s="404">
        <f t="shared" si="32"/>
        <v>80484.079593450981</v>
      </c>
      <c r="AN43" s="404">
        <f t="shared" si="33"/>
        <v>81818.069862955701</v>
      </c>
      <c r="AO43" s="404">
        <f t="shared" si="47"/>
        <v>166846.60964118608</v>
      </c>
      <c r="AP43" s="404">
        <f t="shared" si="34"/>
        <v>82967.439766928597</v>
      </c>
      <c r="AQ43" s="404">
        <f t="shared" si="35"/>
        <v>83879.169874257481</v>
      </c>
      <c r="AR43" s="404">
        <f t="shared" si="48"/>
        <v>171518.3147111393</v>
      </c>
      <c r="AS43" s="404">
        <f t="shared" si="36"/>
        <v>85054.287569085514</v>
      </c>
      <c r="AT43" s="404">
        <f t="shared" si="37"/>
        <v>86464.02714205379</v>
      </c>
      <c r="AU43" s="404">
        <f t="shared" si="49"/>
        <v>176320.82752305121</v>
      </c>
      <c r="AV43" s="404">
        <f t="shared" si="38"/>
        <v>87435.807621019921</v>
      </c>
      <c r="AW43" s="404">
        <f t="shared" si="39"/>
        <v>88885.019902031301</v>
      </c>
    </row>
    <row r="44" spans="1:55">
      <c r="A44" s="401" t="s">
        <v>37</v>
      </c>
      <c r="B44" s="401" t="s">
        <v>517</v>
      </c>
      <c r="C44" s="401">
        <v>2</v>
      </c>
      <c r="D44" s="488"/>
      <c r="E44" s="488"/>
      <c r="F44" s="488"/>
      <c r="G44" s="488"/>
      <c r="H44" s="488"/>
      <c r="I44" s="488"/>
      <c r="J44" s="488">
        <v>131364</v>
      </c>
      <c r="K44" s="488"/>
      <c r="L44" s="488">
        <f t="shared" si="40"/>
        <v>66221.852054794523</v>
      </c>
      <c r="M44" s="402">
        <f t="shared" si="15"/>
        <v>133991.73394848133</v>
      </c>
      <c r="N44" s="402">
        <f t="shared" si="16"/>
        <v>65142.147945205485</v>
      </c>
      <c r="O44" s="402">
        <f t="shared" si="17"/>
        <v>67361.96460797968</v>
      </c>
      <c r="P44" s="402">
        <v>136671.56862745096</v>
      </c>
      <c r="Q44" s="402">
        <f t="shared" si="18"/>
        <v>66629.769340501647</v>
      </c>
      <c r="R44" s="402">
        <f t="shared" si="19"/>
        <v>68709.203900139284</v>
      </c>
      <c r="S44" s="511">
        <v>139405</v>
      </c>
      <c r="T44" s="403">
        <f t="shared" si="20"/>
        <v>67774.120333064726</v>
      </c>
      <c r="U44" s="403">
        <f t="shared" si="21"/>
        <v>70275.397260273981</v>
      </c>
      <c r="V44" s="403">
        <f t="shared" si="41"/>
        <v>142471.91</v>
      </c>
      <c r="W44" s="403">
        <f t="shared" si="22"/>
        <v>69129.602739726033</v>
      </c>
      <c r="X44" s="403">
        <f t="shared" si="23"/>
        <v>71821.456000000006</v>
      </c>
      <c r="Y44" s="403">
        <v>146461</v>
      </c>
      <c r="Z44" s="403">
        <f t="shared" si="24"/>
        <v>72628.605479452061</v>
      </c>
      <c r="AA44" s="403">
        <f t="shared" si="25"/>
        <v>73832.394520547954</v>
      </c>
      <c r="AB44" s="403">
        <f t="shared" si="42"/>
        <v>151953.28750000001</v>
      </c>
      <c r="AC44" s="403">
        <f t="shared" si="26"/>
        <v>75561.47083333334</v>
      </c>
      <c r="AD44" s="403">
        <f t="shared" si="27"/>
        <v>76391.816666666666</v>
      </c>
      <c r="AE44" s="403">
        <f t="shared" si="43"/>
        <v>156511.88612500002</v>
      </c>
      <c r="AF44" s="403">
        <f t="shared" si="28"/>
        <v>77612.743530479464</v>
      </c>
      <c r="AG44" s="403">
        <f t="shared" si="44"/>
        <v>160894.21893650002</v>
      </c>
      <c r="AH44" s="403">
        <f t="shared" si="29"/>
        <v>81108.318587167145</v>
      </c>
      <c r="AI44" s="404">
        <f t="shared" si="45"/>
        <v>165399.25706672203</v>
      </c>
      <c r="AJ44" s="404">
        <f t="shared" si="30"/>
        <v>82019.90555911421</v>
      </c>
      <c r="AK44" s="404">
        <f t="shared" si="31"/>
        <v>83379.351507607818</v>
      </c>
      <c r="AL44" s="404">
        <f t="shared" si="46"/>
        <v>170030.43626459024</v>
      </c>
      <c r="AM44" s="404">
        <f t="shared" si="32"/>
        <v>84316.462914769407</v>
      </c>
      <c r="AN44" s="404">
        <f t="shared" si="33"/>
        <v>85713.973349820837</v>
      </c>
      <c r="AO44" s="404">
        <f t="shared" si="47"/>
        <v>174791.28847999877</v>
      </c>
      <c r="AP44" s="404">
        <f t="shared" si="34"/>
        <v>86918.072413551301</v>
      </c>
      <c r="AQ44" s="404">
        <f t="shared" si="35"/>
        <v>87873.216066447465</v>
      </c>
      <c r="AR44" s="404">
        <f t="shared" si="48"/>
        <v>179685.44455743875</v>
      </c>
      <c r="AS44" s="404">
        <f t="shared" si="36"/>
        <v>89104.288944921689</v>
      </c>
      <c r="AT44" s="404">
        <f t="shared" si="37"/>
        <v>90581.155612517075</v>
      </c>
      <c r="AU44" s="404">
        <f t="shared" si="49"/>
        <v>184716.63700504703</v>
      </c>
      <c r="AV44" s="404">
        <f t="shared" si="38"/>
        <v>91599.209035379492</v>
      </c>
      <c r="AW44" s="404">
        <f t="shared" si="39"/>
        <v>93117.427969667551</v>
      </c>
    </row>
    <row r="45" spans="1:55">
      <c r="A45" s="401" t="s">
        <v>38</v>
      </c>
      <c r="B45" s="401" t="s">
        <v>517</v>
      </c>
      <c r="C45" s="401">
        <v>3</v>
      </c>
      <c r="D45" s="488"/>
      <c r="E45" s="488"/>
      <c r="F45" s="488"/>
      <c r="G45" s="488"/>
      <c r="H45" s="488"/>
      <c r="I45" s="488"/>
      <c r="J45" s="488">
        <v>137335</v>
      </c>
      <c r="K45" s="488"/>
      <c r="L45" s="488">
        <f t="shared" si="40"/>
        <v>69231.890410958906</v>
      </c>
      <c r="M45" s="402">
        <f t="shared" si="15"/>
        <v>140081.69934640525</v>
      </c>
      <c r="N45" s="402">
        <f t="shared" si="16"/>
        <v>68103.109589041094</v>
      </c>
      <c r="O45" s="402">
        <f t="shared" si="17"/>
        <v>70423.586556662747</v>
      </c>
      <c r="P45" s="402">
        <v>142883.33333333334</v>
      </c>
      <c r="Q45" s="402">
        <f t="shared" si="18"/>
        <v>69658.112789742503</v>
      </c>
      <c r="R45" s="402">
        <f t="shared" si="19"/>
        <v>71832.058287795997</v>
      </c>
      <c r="S45" s="511">
        <v>145741</v>
      </c>
      <c r="T45" s="403">
        <f t="shared" si="20"/>
        <v>70854.474885844756</v>
      </c>
      <c r="U45" s="403">
        <f t="shared" si="21"/>
        <v>73469.435616438364</v>
      </c>
      <c r="V45" s="403">
        <f t="shared" si="41"/>
        <v>148947.302</v>
      </c>
      <c r="W45" s="403">
        <f t="shared" si="22"/>
        <v>72271.56438356165</v>
      </c>
      <c r="X45" s="403">
        <f t="shared" si="23"/>
        <v>75085.763200000001</v>
      </c>
      <c r="Y45" s="403">
        <v>153119</v>
      </c>
      <c r="Z45" s="403">
        <f t="shared" si="24"/>
        <v>75930.243835616435</v>
      </c>
      <c r="AA45" s="403">
        <f t="shared" si="25"/>
        <v>77188.756164383565</v>
      </c>
      <c r="AB45" s="403">
        <f t="shared" si="42"/>
        <v>158860.96250000002</v>
      </c>
      <c r="AC45" s="403">
        <f t="shared" si="26"/>
        <v>78996.434904371592</v>
      </c>
      <c r="AD45" s="403">
        <f t="shared" si="27"/>
        <v>79864.527595628431</v>
      </c>
      <c r="AE45" s="403">
        <f t="shared" si="43"/>
        <v>163626.79137500003</v>
      </c>
      <c r="AF45" s="403">
        <f t="shared" si="28"/>
        <v>81140.956818835635</v>
      </c>
      <c r="AG45" s="403">
        <f t="shared" si="44"/>
        <v>168208.34153350003</v>
      </c>
      <c r="AH45" s="403">
        <f t="shared" si="29"/>
        <v>84795.437923737016</v>
      </c>
      <c r="AI45" s="404">
        <f t="shared" si="45"/>
        <v>172918.17509643803</v>
      </c>
      <c r="AJ45" s="404">
        <f t="shared" si="30"/>
        <v>85748.464910836396</v>
      </c>
      <c r="AK45" s="404">
        <f t="shared" si="31"/>
        <v>87169.710185601652</v>
      </c>
      <c r="AL45" s="404">
        <f t="shared" si="46"/>
        <v>177759.88399913831</v>
      </c>
      <c r="AM45" s="404">
        <f t="shared" si="32"/>
        <v>88149.421928339827</v>
      </c>
      <c r="AN45" s="404">
        <f t="shared" si="33"/>
        <v>89610.462070798501</v>
      </c>
      <c r="AO45" s="404">
        <f t="shared" si="47"/>
        <v>182737.16075111419</v>
      </c>
      <c r="AP45" s="404">
        <f t="shared" si="34"/>
        <v>90869.29851558138</v>
      </c>
      <c r="AQ45" s="404">
        <f t="shared" si="35"/>
        <v>91867.862235532812</v>
      </c>
      <c r="AR45" s="404">
        <f t="shared" si="48"/>
        <v>187853.80125214541</v>
      </c>
      <c r="AS45" s="404">
        <f t="shared" si="36"/>
        <v>93154.898703118684</v>
      </c>
      <c r="AT45" s="404">
        <f t="shared" si="37"/>
        <v>94698.902549026738</v>
      </c>
      <c r="AU45" s="404">
        <f t="shared" si="49"/>
        <v>193113.70768720549</v>
      </c>
      <c r="AV45" s="404">
        <f t="shared" si="38"/>
        <v>95763.235866806019</v>
      </c>
      <c r="AW45" s="404">
        <f t="shared" si="39"/>
        <v>97350.471820399485</v>
      </c>
    </row>
    <row r="46" spans="1:55">
      <c r="A46" s="401" t="s">
        <v>39</v>
      </c>
      <c r="B46" s="401" t="s">
        <v>517</v>
      </c>
      <c r="C46" s="401">
        <v>4</v>
      </c>
      <c r="D46" s="488"/>
      <c r="E46" s="488"/>
      <c r="F46" s="488"/>
      <c r="G46" s="488"/>
      <c r="H46" s="488"/>
      <c r="I46" s="488"/>
      <c r="J46" s="488">
        <v>143306</v>
      </c>
      <c r="K46" s="488"/>
      <c r="L46" s="488">
        <f t="shared" si="40"/>
        <v>72241.928767123289</v>
      </c>
      <c r="M46" s="402">
        <f t="shared" si="15"/>
        <v>146172.62591311036</v>
      </c>
      <c r="N46" s="402">
        <f t="shared" si="16"/>
        <v>71064.071232876711</v>
      </c>
      <c r="O46" s="402">
        <f t="shared" si="17"/>
        <v>73485.691715880617</v>
      </c>
      <c r="P46" s="402">
        <v>149096.07843137256</v>
      </c>
      <c r="Q46" s="402">
        <f t="shared" si="18"/>
        <v>72686.934197229741</v>
      </c>
      <c r="R46" s="402">
        <f t="shared" si="19"/>
        <v>74955.405550198222</v>
      </c>
      <c r="S46" s="511">
        <v>152078</v>
      </c>
      <c r="T46" s="403">
        <f t="shared" si="20"/>
        <v>73935.315605694341</v>
      </c>
      <c r="U46" s="403">
        <f t="shared" si="21"/>
        <v>76663.978082191781</v>
      </c>
      <c r="V46" s="403">
        <f t="shared" si="41"/>
        <v>155423.71600000001</v>
      </c>
      <c r="W46" s="403">
        <f t="shared" si="22"/>
        <v>75414.021917808219</v>
      </c>
      <c r="X46" s="403">
        <f t="shared" si="23"/>
        <v>78350.58560000002</v>
      </c>
      <c r="Y46" s="403">
        <v>159776</v>
      </c>
      <c r="Z46" s="403">
        <f t="shared" si="24"/>
        <v>79231.386301369872</v>
      </c>
      <c r="AA46" s="403">
        <f t="shared" si="25"/>
        <v>80544.613698630143</v>
      </c>
      <c r="AB46" s="403">
        <f t="shared" si="42"/>
        <v>165767.6</v>
      </c>
      <c r="AC46" s="403">
        <f t="shared" si="26"/>
        <v>82430.883060109292</v>
      </c>
      <c r="AD46" s="403">
        <f t="shared" si="27"/>
        <v>83336.716939890714</v>
      </c>
      <c r="AE46" s="403">
        <f t="shared" si="43"/>
        <v>170740.628</v>
      </c>
      <c r="AF46" s="403">
        <f t="shared" si="28"/>
        <v>84668.640186301374</v>
      </c>
      <c r="AG46" s="403">
        <f t="shared" si="44"/>
        <v>175521.36558400001</v>
      </c>
      <c r="AH46" s="403">
        <f t="shared" si="29"/>
        <v>88482.003472482204</v>
      </c>
      <c r="AI46" s="404">
        <f t="shared" si="45"/>
        <v>180435.96382035202</v>
      </c>
      <c r="AJ46" s="404">
        <f t="shared" si="30"/>
        <v>89476.464250640318</v>
      </c>
      <c r="AK46" s="404">
        <f t="shared" si="31"/>
        <v>90959.499569711712</v>
      </c>
      <c r="AL46" s="404">
        <f t="shared" si="46"/>
        <v>185488.17080732188</v>
      </c>
      <c r="AM46" s="404">
        <f t="shared" si="32"/>
        <v>91981.805249658253</v>
      </c>
      <c r="AN46" s="404">
        <f t="shared" si="33"/>
        <v>93506.365557663637</v>
      </c>
      <c r="AO46" s="404">
        <f t="shared" si="47"/>
        <v>190681.83958992688</v>
      </c>
      <c r="AP46" s="404">
        <f t="shared" si="34"/>
        <v>94819.93116220407</v>
      </c>
      <c r="AQ46" s="404">
        <f t="shared" si="35"/>
        <v>95861.90842772281</v>
      </c>
      <c r="AR46" s="404">
        <f t="shared" si="48"/>
        <v>196020.93109844482</v>
      </c>
      <c r="AS46" s="404">
        <f t="shared" si="36"/>
        <v>97204.90007895483</v>
      </c>
      <c r="AT46" s="404">
        <f t="shared" si="37"/>
        <v>98816.031019489994</v>
      </c>
      <c r="AU46" s="404">
        <f t="shared" si="49"/>
        <v>201509.51716920128</v>
      </c>
      <c r="AV46" s="404">
        <f t="shared" si="38"/>
        <v>99926.637281165575</v>
      </c>
      <c r="AW46" s="404">
        <f t="shared" si="39"/>
        <v>101582.87988803572</v>
      </c>
    </row>
    <row r="47" spans="1:55">
      <c r="A47" s="401" t="s">
        <v>40</v>
      </c>
      <c r="B47" s="401" t="s">
        <v>517</v>
      </c>
      <c r="C47" s="401">
        <v>5</v>
      </c>
      <c r="D47" s="488"/>
      <c r="E47" s="488"/>
      <c r="F47" s="488"/>
      <c r="G47" s="488"/>
      <c r="H47" s="488"/>
      <c r="I47" s="488"/>
      <c r="J47" s="488">
        <v>149278</v>
      </c>
      <c r="K47" s="488"/>
      <c r="L47" s="488">
        <f t="shared" si="40"/>
        <v>75252.47123287672</v>
      </c>
      <c r="M47" s="402">
        <f t="shared" si="15"/>
        <v>152262.59131103422</v>
      </c>
      <c r="N47" s="402">
        <f t="shared" si="16"/>
        <v>74025.528767123295</v>
      </c>
      <c r="O47" s="402">
        <f t="shared" si="17"/>
        <v>76547.313664563655</v>
      </c>
      <c r="P47" s="402">
        <v>155307.84313725491</v>
      </c>
      <c r="Q47" s="402">
        <f t="shared" si="18"/>
        <v>75715.277646470568</v>
      </c>
      <c r="R47" s="402">
        <f t="shared" si="19"/>
        <v>78078.259937854935</v>
      </c>
      <c r="S47" s="511">
        <v>158414</v>
      </c>
      <c r="T47" s="403">
        <f t="shared" si="20"/>
        <v>77015.670158474357</v>
      </c>
      <c r="U47" s="403">
        <f t="shared" si="21"/>
        <v>79858.016438356164</v>
      </c>
      <c r="V47" s="403">
        <f t="shared" si="41"/>
        <v>161899.10800000001</v>
      </c>
      <c r="W47" s="403">
        <f t="shared" si="22"/>
        <v>78555.983561643836</v>
      </c>
      <c r="X47" s="403">
        <f t="shared" si="23"/>
        <v>81614.892800000016</v>
      </c>
      <c r="Y47" s="403">
        <v>166433</v>
      </c>
      <c r="Z47" s="403">
        <f t="shared" si="24"/>
        <v>82532.528767123295</v>
      </c>
      <c r="AA47" s="403">
        <f t="shared" si="25"/>
        <v>83900.47123287672</v>
      </c>
      <c r="AB47" s="403">
        <f t="shared" si="42"/>
        <v>172674.23750000002</v>
      </c>
      <c r="AC47" s="403">
        <f t="shared" si="26"/>
        <v>85865.331215847007</v>
      </c>
      <c r="AD47" s="403">
        <f t="shared" si="27"/>
        <v>86808.90628415301</v>
      </c>
      <c r="AE47" s="403">
        <f t="shared" si="43"/>
        <v>177854.46462500002</v>
      </c>
      <c r="AF47" s="403">
        <f t="shared" si="28"/>
        <v>88196.323553767143</v>
      </c>
      <c r="AG47" s="403">
        <f t="shared" si="44"/>
        <v>182834.38963450002</v>
      </c>
      <c r="AH47" s="403">
        <f t="shared" si="29"/>
        <v>92168.56902122742</v>
      </c>
      <c r="AI47" s="404">
        <f t="shared" si="45"/>
        <v>187953.75254426603</v>
      </c>
      <c r="AJ47" s="404">
        <f t="shared" si="30"/>
        <v>93204.463590444255</v>
      </c>
      <c r="AK47" s="404">
        <f t="shared" si="31"/>
        <v>94749.288953821786</v>
      </c>
      <c r="AL47" s="404">
        <f t="shared" si="46"/>
        <v>193216.45761550547</v>
      </c>
      <c r="AM47" s="404">
        <f t="shared" si="32"/>
        <v>95814.188570976694</v>
      </c>
      <c r="AN47" s="404">
        <f t="shared" si="33"/>
        <v>97402.269044528788</v>
      </c>
      <c r="AO47" s="404">
        <f t="shared" si="47"/>
        <v>198626.51842873963</v>
      </c>
      <c r="AP47" s="404">
        <f t="shared" si="34"/>
        <v>98770.563808826802</v>
      </c>
      <c r="AQ47" s="404">
        <f t="shared" si="35"/>
        <v>99855.954619912824</v>
      </c>
      <c r="AR47" s="404">
        <f t="shared" si="48"/>
        <v>204188.06094474433</v>
      </c>
      <c r="AS47" s="404">
        <f t="shared" si="36"/>
        <v>101254.90145479102</v>
      </c>
      <c r="AT47" s="404">
        <f t="shared" si="37"/>
        <v>102933.15948995331</v>
      </c>
      <c r="AU47" s="404">
        <f t="shared" si="49"/>
        <v>209905.32665119716</v>
      </c>
      <c r="AV47" s="404">
        <f t="shared" si="38"/>
        <v>104090.03869552517</v>
      </c>
      <c r="AW47" s="404">
        <f t="shared" si="39"/>
        <v>105815.287955672</v>
      </c>
    </row>
    <row r="48" spans="1:55">
      <c r="A48" s="401" t="s">
        <v>41</v>
      </c>
      <c r="B48" s="401" t="s">
        <v>517</v>
      </c>
      <c r="C48" s="401">
        <v>6</v>
      </c>
      <c r="D48" s="488"/>
      <c r="E48" s="488"/>
      <c r="F48" s="488"/>
      <c r="G48" s="488"/>
      <c r="H48" s="488"/>
      <c r="I48" s="488"/>
      <c r="J48" s="488">
        <v>155249</v>
      </c>
      <c r="K48" s="488"/>
      <c r="L48" s="488">
        <f t="shared" si="40"/>
        <v>78262.509589041103</v>
      </c>
      <c r="M48" s="402">
        <f t="shared" si="15"/>
        <v>158353.92156862744</v>
      </c>
      <c r="N48" s="402">
        <f t="shared" si="16"/>
        <v>76986.490410958912</v>
      </c>
      <c r="O48" s="402">
        <f t="shared" si="17"/>
        <v>79609.621772206141</v>
      </c>
      <c r="P48" s="402">
        <v>161521</v>
      </c>
      <c r="Q48" s="402">
        <f t="shared" si="18"/>
        <v>78744.299796421299</v>
      </c>
      <c r="R48" s="402">
        <f t="shared" si="19"/>
        <v>81201.81420765027</v>
      </c>
      <c r="S48" s="511">
        <v>164751.42000000001</v>
      </c>
      <c r="T48" s="403">
        <f t="shared" si="20"/>
        <v>80096.715068493155</v>
      </c>
      <c r="U48" s="403">
        <f t="shared" si="21"/>
        <v>83052.770630137005</v>
      </c>
      <c r="V48" s="403">
        <f t="shared" si="41"/>
        <v>168375.95124000002</v>
      </c>
      <c r="W48" s="403">
        <f t="shared" si="22"/>
        <v>81698.649369863022</v>
      </c>
      <c r="X48" s="403">
        <f t="shared" si="23"/>
        <v>84879.93158400002</v>
      </c>
      <c r="Y48" s="403">
        <v>173091</v>
      </c>
      <c r="Z48" s="403">
        <f t="shared" si="24"/>
        <v>85834.167123287669</v>
      </c>
      <c r="AA48" s="403">
        <f t="shared" si="25"/>
        <v>87256.832876712331</v>
      </c>
      <c r="AB48" s="403">
        <f t="shared" si="42"/>
        <v>179581.91250000001</v>
      </c>
      <c r="AC48" s="403">
        <f t="shared" si="26"/>
        <v>89300.295286885244</v>
      </c>
      <c r="AD48" s="403">
        <f t="shared" si="27"/>
        <v>90281.617213114761</v>
      </c>
      <c r="AE48" s="403">
        <f t="shared" si="43"/>
        <v>184969.369875</v>
      </c>
      <c r="AF48" s="403">
        <f t="shared" si="28"/>
        <v>91724.5368421233</v>
      </c>
      <c r="AG48" s="403">
        <f t="shared" si="44"/>
        <v>190148.5122315</v>
      </c>
      <c r="AH48" s="403">
        <f t="shared" si="29"/>
        <v>95855.688357797277</v>
      </c>
      <c r="AI48" s="404">
        <f t="shared" si="45"/>
        <v>195472.670573982</v>
      </c>
      <c r="AJ48" s="404">
        <f t="shared" si="30"/>
        <v>96933.022942166426</v>
      </c>
      <c r="AK48" s="404">
        <f t="shared" si="31"/>
        <v>98539.647631815591</v>
      </c>
      <c r="AL48" s="404">
        <f t="shared" si="46"/>
        <v>200945.90535005351</v>
      </c>
      <c r="AM48" s="404">
        <f t="shared" si="32"/>
        <v>99647.147584547085</v>
      </c>
      <c r="AN48" s="404">
        <f t="shared" si="33"/>
        <v>101298.75776550644</v>
      </c>
      <c r="AO48" s="404">
        <f t="shared" si="47"/>
        <v>206572.39069985502</v>
      </c>
      <c r="AP48" s="404">
        <f t="shared" si="34"/>
        <v>102721.78991085687</v>
      </c>
      <c r="AQ48" s="404">
        <f t="shared" si="35"/>
        <v>103850.60078899816</v>
      </c>
      <c r="AR48" s="404">
        <f t="shared" si="48"/>
        <v>212356.41763945096</v>
      </c>
      <c r="AS48" s="404">
        <f t="shared" si="36"/>
        <v>105305.51121298801</v>
      </c>
      <c r="AT48" s="404">
        <f t="shared" si="37"/>
        <v>107050.90642646296</v>
      </c>
      <c r="AU48" s="404">
        <f t="shared" si="49"/>
        <v>218302.39733335559</v>
      </c>
      <c r="AV48" s="404">
        <f t="shared" si="38"/>
        <v>108254.06552695169</v>
      </c>
      <c r="AW48" s="404">
        <f t="shared" si="39"/>
        <v>110048.33180640392</v>
      </c>
    </row>
    <row r="49" spans="1:51" ht="24">
      <c r="A49" s="405" t="s">
        <v>42</v>
      </c>
      <c r="B49" s="405" t="s">
        <v>518</v>
      </c>
      <c r="C49" s="405">
        <v>1</v>
      </c>
      <c r="D49" s="488">
        <v>63196</v>
      </c>
      <c r="E49" s="488">
        <f t="shared" ref="E49:E71" si="50">D49*$P$2</f>
        <v>31425.333333333332</v>
      </c>
      <c r="F49" s="488">
        <f t="shared" si="12"/>
        <v>31857.7095890411</v>
      </c>
      <c r="G49" s="488">
        <v>65092</v>
      </c>
      <c r="H49" s="488">
        <f t="shared" si="13"/>
        <v>31338.290410958904</v>
      </c>
      <c r="I49" s="488">
        <f t="shared" ref="I49:I71" si="51">G49*$O$2</f>
        <v>32813.501369863014</v>
      </c>
      <c r="J49" s="488">
        <v>66394</v>
      </c>
      <c r="K49" s="488">
        <f t="shared" si="14"/>
        <v>32278.498630136986</v>
      </c>
      <c r="L49" s="488">
        <f t="shared" si="40"/>
        <v>33469.852054794523</v>
      </c>
      <c r="M49" s="402">
        <f t="shared" si="15"/>
        <v>67721.716799999995</v>
      </c>
      <c r="N49" s="402">
        <f t="shared" si="16"/>
        <v>32924.147945205477</v>
      </c>
      <c r="O49" s="402">
        <f t="shared" si="17"/>
        <v>34045.89041311475</v>
      </c>
      <c r="P49" s="402">
        <v>69076.151136</v>
      </c>
      <c r="Q49" s="402">
        <f t="shared" si="18"/>
        <v>33675.826386885245</v>
      </c>
      <c r="R49" s="402">
        <f t="shared" si="19"/>
        <v>34726.808221377047</v>
      </c>
      <c r="S49" s="403">
        <v>70457.674158720009</v>
      </c>
      <c r="T49" s="403">
        <f t="shared" si="20"/>
        <v>34254.200974290412</v>
      </c>
      <c r="U49" s="403">
        <f t="shared" si="21"/>
        <v>35518.389164943786</v>
      </c>
      <c r="V49" s="403">
        <f t="shared" si="41"/>
        <v>72007.742990211846</v>
      </c>
      <c r="W49" s="403">
        <f t="shared" si="22"/>
        <v>34939.284993776222</v>
      </c>
      <c r="X49" s="403">
        <f t="shared" si="23"/>
        <v>36299.793726572549</v>
      </c>
      <c r="Y49" s="403">
        <v>75053</v>
      </c>
      <c r="Z49" s="403">
        <f t="shared" si="24"/>
        <v>37218.063013698629</v>
      </c>
      <c r="AA49" s="403">
        <f t="shared" si="25"/>
        <v>37834.936986301371</v>
      </c>
      <c r="AB49" s="403">
        <f t="shared" si="42"/>
        <v>77867.487500000003</v>
      </c>
      <c r="AC49" s="403">
        <f t="shared" si="26"/>
        <v>38720.99105191257</v>
      </c>
      <c r="AD49" s="403">
        <f t="shared" si="27"/>
        <v>39146.496448087433</v>
      </c>
      <c r="AE49" s="403">
        <f t="shared" si="43"/>
        <v>80203.512125000008</v>
      </c>
      <c r="AF49" s="403">
        <f t="shared" si="28"/>
        <v>39772.152588013705</v>
      </c>
      <c r="AG49" s="403">
        <f t="shared" si="44"/>
        <v>82449.210464500007</v>
      </c>
      <c r="AH49" s="403">
        <f t="shared" si="29"/>
        <v>41563.437604021921</v>
      </c>
      <c r="AI49" s="404">
        <f t="shared" si="45"/>
        <v>84757.788357506011</v>
      </c>
      <c r="AJ49" s="404">
        <f t="shared" si="30"/>
        <v>42030.574500571478</v>
      </c>
      <c r="AK49" s="404">
        <f t="shared" si="31"/>
        <v>42727.213856934541</v>
      </c>
      <c r="AL49" s="404">
        <f t="shared" si="46"/>
        <v>87131.006431516187</v>
      </c>
      <c r="AM49" s="404">
        <f t="shared" si="32"/>
        <v>43207.430586587478</v>
      </c>
      <c r="AN49" s="404">
        <f t="shared" si="33"/>
        <v>43923.57584492871</v>
      </c>
      <c r="AO49" s="404">
        <f t="shared" si="47"/>
        <v>89570.674611598646</v>
      </c>
      <c r="AP49" s="404">
        <f t="shared" si="34"/>
        <v>44540.60868664195</v>
      </c>
      <c r="AQ49" s="404">
        <f t="shared" si="35"/>
        <v>45030.065924956696</v>
      </c>
      <c r="AR49" s="404">
        <f t="shared" si="48"/>
        <v>92078.653500723405</v>
      </c>
      <c r="AS49" s="404">
        <f t="shared" si="36"/>
        <v>45660.921325016265</v>
      </c>
      <c r="AT49" s="404">
        <f t="shared" si="37"/>
        <v>46417.732175707148</v>
      </c>
      <c r="AU49" s="404">
        <f t="shared" si="49"/>
        <v>94656.855798743665</v>
      </c>
      <c r="AV49" s="404">
        <f t="shared" si="38"/>
        <v>46939.427122116722</v>
      </c>
      <c r="AW49" s="404">
        <f t="shared" si="39"/>
        <v>47717.428676626951</v>
      </c>
    </row>
    <row r="50" spans="1:51" ht="24">
      <c r="A50" s="405" t="s">
        <v>43</v>
      </c>
      <c r="B50" s="405" t="s">
        <v>518</v>
      </c>
      <c r="C50" s="405">
        <v>2</v>
      </c>
      <c r="D50" s="488">
        <v>66806</v>
      </c>
      <c r="E50" s="488">
        <f t="shared" si="50"/>
        <v>33220.469945355188</v>
      </c>
      <c r="F50" s="488">
        <f t="shared" si="12"/>
        <v>33677.545205479451</v>
      </c>
      <c r="G50" s="488">
        <v>68810</v>
      </c>
      <c r="H50" s="488">
        <f t="shared" si="13"/>
        <v>33128.454794520549</v>
      </c>
      <c r="I50" s="488">
        <f t="shared" si="51"/>
        <v>34687.780821917811</v>
      </c>
      <c r="J50" s="488">
        <v>70186</v>
      </c>
      <c r="K50" s="488">
        <f t="shared" si="14"/>
        <v>34122.219178082196</v>
      </c>
      <c r="L50" s="488">
        <f t="shared" si="40"/>
        <v>35381.435616438357</v>
      </c>
      <c r="M50" s="402">
        <f t="shared" si="15"/>
        <v>71589.923999999999</v>
      </c>
      <c r="N50" s="402">
        <f t="shared" si="16"/>
        <v>34804.564383561643</v>
      </c>
      <c r="O50" s="402">
        <f t="shared" si="17"/>
        <v>35990.562885245905</v>
      </c>
      <c r="P50" s="402">
        <v>73021.722479999997</v>
      </c>
      <c r="Q50" s="402">
        <f t="shared" si="18"/>
        <v>35599.361114754094</v>
      </c>
      <c r="R50" s="402">
        <f t="shared" si="19"/>
        <v>36710.374142950815</v>
      </c>
      <c r="S50" s="403">
        <v>74482.156929599994</v>
      </c>
      <c r="T50" s="403">
        <f t="shared" si="20"/>
        <v>36210.771969534246</v>
      </c>
      <c r="U50" s="403">
        <f t="shared" si="21"/>
        <v>37547.169520675066</v>
      </c>
      <c r="V50" s="403">
        <f t="shared" si="41"/>
        <v>76120.764382051202</v>
      </c>
      <c r="W50" s="403">
        <f t="shared" si="22"/>
        <v>36934.987408924928</v>
      </c>
      <c r="X50" s="403">
        <f t="shared" si="23"/>
        <v>38373.207250129926</v>
      </c>
      <c r="Y50" s="403">
        <v>79280</v>
      </c>
      <c r="Z50" s="403">
        <f t="shared" si="24"/>
        <v>39314.191780821922</v>
      </c>
      <c r="AA50" s="403">
        <f t="shared" si="25"/>
        <v>39965.808219178085</v>
      </c>
      <c r="AB50" s="403">
        <f t="shared" si="42"/>
        <v>82253</v>
      </c>
      <c r="AC50" s="403">
        <f t="shared" si="26"/>
        <v>40901.765027322406</v>
      </c>
      <c r="AD50" s="403">
        <f t="shared" si="27"/>
        <v>41351.234972677594</v>
      </c>
      <c r="AE50" s="403">
        <f t="shared" si="43"/>
        <v>84720.59</v>
      </c>
      <c r="AF50" s="403">
        <f t="shared" si="28"/>
        <v>42012.128191780823</v>
      </c>
      <c r="AG50" s="403">
        <f t="shared" si="44"/>
        <v>87092.766520000005</v>
      </c>
      <c r="AH50" s="403">
        <f t="shared" si="29"/>
        <v>43904.29873884932</v>
      </c>
      <c r="AI50" s="404">
        <f t="shared" si="45"/>
        <v>89531.363982560011</v>
      </c>
      <c r="AJ50" s="404">
        <f t="shared" si="30"/>
        <v>44397.74487902291</v>
      </c>
      <c r="AK50" s="404">
        <f t="shared" si="31"/>
        <v>45133.619103537108</v>
      </c>
      <c r="AL50" s="404">
        <f t="shared" si="46"/>
        <v>92038.242174071696</v>
      </c>
      <c r="AM50" s="404">
        <f t="shared" si="32"/>
        <v>45640.881735635558</v>
      </c>
      <c r="AN50" s="404">
        <f t="shared" si="33"/>
        <v>46397.360438436146</v>
      </c>
      <c r="AO50" s="404">
        <f t="shared" si="47"/>
        <v>94615.312954945708</v>
      </c>
      <c r="AP50" s="404">
        <f t="shared" si="34"/>
        <v>47049.144693442948</v>
      </c>
      <c r="AQ50" s="404">
        <f t="shared" si="35"/>
        <v>47566.16826150276</v>
      </c>
      <c r="AR50" s="404">
        <f t="shared" si="48"/>
        <v>97264.541717684187</v>
      </c>
      <c r="AS50" s="404">
        <f t="shared" si="36"/>
        <v>48232.553564111884</v>
      </c>
      <c r="AT50" s="404">
        <f t="shared" si="37"/>
        <v>49031.988153572303</v>
      </c>
      <c r="AU50" s="404">
        <f t="shared" si="49"/>
        <v>99987.948885779348</v>
      </c>
      <c r="AV50" s="404">
        <f t="shared" si="38"/>
        <v>49583.065063907023</v>
      </c>
      <c r="AW50" s="404">
        <f t="shared" si="39"/>
        <v>50404.883821872332</v>
      </c>
    </row>
    <row r="51" spans="1:51" ht="24">
      <c r="A51" s="405" t="s">
        <v>44</v>
      </c>
      <c r="B51" s="405" t="s">
        <v>518</v>
      </c>
      <c r="C51" s="405">
        <v>3</v>
      </c>
      <c r="D51" s="488">
        <v>70415</v>
      </c>
      <c r="E51" s="488">
        <f t="shared" si="50"/>
        <v>35015.109289617489</v>
      </c>
      <c r="F51" s="488">
        <f t="shared" si="12"/>
        <v>35496.876712328769</v>
      </c>
      <c r="G51" s="488">
        <v>72527</v>
      </c>
      <c r="H51" s="488">
        <f t="shared" si="13"/>
        <v>34918.123287671231</v>
      </c>
      <c r="I51" s="488">
        <f t="shared" si="51"/>
        <v>36561.556164383561</v>
      </c>
      <c r="J51" s="488">
        <v>73978</v>
      </c>
      <c r="K51" s="488">
        <f t="shared" si="14"/>
        <v>35965.443835616439</v>
      </c>
      <c r="L51" s="488">
        <f t="shared" si="40"/>
        <v>37293.019178082192</v>
      </c>
      <c r="M51" s="402">
        <f t="shared" si="15"/>
        <v>75457.090800000005</v>
      </c>
      <c r="N51" s="402">
        <f t="shared" si="16"/>
        <v>36684.980821917808</v>
      </c>
      <c r="O51" s="402">
        <f t="shared" si="17"/>
        <v>37934.712314754099</v>
      </c>
      <c r="P51" s="402">
        <v>76966.232616000008</v>
      </c>
      <c r="Q51" s="402">
        <f t="shared" si="18"/>
        <v>37522.378485245907</v>
      </c>
      <c r="R51" s="402">
        <f t="shared" si="19"/>
        <v>38693.406561049182</v>
      </c>
      <c r="S51" s="403">
        <v>78505.557268320015</v>
      </c>
      <c r="T51" s="403">
        <f t="shared" si="20"/>
        <v>38166.816721906856</v>
      </c>
      <c r="U51" s="403">
        <f t="shared" si="21"/>
        <v>39575.404211975023</v>
      </c>
      <c r="V51" s="403">
        <f t="shared" si="41"/>
        <v>80232.67952822306</v>
      </c>
      <c r="W51" s="403">
        <f t="shared" si="22"/>
        <v>38930.153056344992</v>
      </c>
      <c r="X51" s="403">
        <f t="shared" si="23"/>
        <v>40446.063104638481</v>
      </c>
      <c r="Y51" s="403">
        <v>83509</v>
      </c>
      <c r="Z51" s="403">
        <f t="shared" si="24"/>
        <v>41411.312328767126</v>
      </c>
      <c r="AA51" s="403">
        <f t="shared" si="25"/>
        <v>42097.687671232881</v>
      </c>
      <c r="AB51" s="403">
        <f t="shared" si="42"/>
        <v>86640.587500000009</v>
      </c>
      <c r="AC51" s="403">
        <f t="shared" si="26"/>
        <v>43083.570833333339</v>
      </c>
      <c r="AD51" s="403">
        <f t="shared" si="27"/>
        <v>43557.01666666667</v>
      </c>
      <c r="AE51" s="403">
        <f t="shared" si="43"/>
        <v>89239.805125000014</v>
      </c>
      <c r="AF51" s="403">
        <f t="shared" si="28"/>
        <v>44253.163637328777</v>
      </c>
      <c r="AG51" s="403">
        <f t="shared" si="44"/>
        <v>91738.519668500012</v>
      </c>
      <c r="AH51" s="403">
        <f t="shared" si="29"/>
        <v>46246.267449326035</v>
      </c>
      <c r="AI51" s="404">
        <f t="shared" si="45"/>
        <v>94307.198219218015</v>
      </c>
      <c r="AJ51" s="404">
        <f t="shared" si="30"/>
        <v>46766.035281310855</v>
      </c>
      <c r="AK51" s="404">
        <f t="shared" si="31"/>
        <v>47541.162937907167</v>
      </c>
      <c r="AL51" s="404">
        <f t="shared" si="46"/>
        <v>96947.799769356119</v>
      </c>
      <c r="AM51" s="404">
        <f t="shared" si="32"/>
        <v>48075.48426918756</v>
      </c>
      <c r="AN51" s="404">
        <f t="shared" si="33"/>
        <v>48872.315500168566</v>
      </c>
      <c r="AO51" s="404">
        <f t="shared" si="47"/>
        <v>99662.338162898086</v>
      </c>
      <c r="AP51" s="404">
        <f t="shared" si="34"/>
        <v>49558.867611058609</v>
      </c>
      <c r="AQ51" s="404">
        <f t="shared" si="35"/>
        <v>50103.470551839477</v>
      </c>
      <c r="AR51" s="404">
        <f t="shared" si="48"/>
        <v>102452.88363145923</v>
      </c>
      <c r="AS51" s="404">
        <f t="shared" si="36"/>
        <v>50805.402567929101</v>
      </c>
      <c r="AT51" s="404">
        <f t="shared" si="37"/>
        <v>51647.48106353014</v>
      </c>
      <c r="AU51" s="404">
        <f t="shared" si="49"/>
        <v>105321.56437314009</v>
      </c>
      <c r="AV51" s="404">
        <f t="shared" si="38"/>
        <v>52227.95383983112</v>
      </c>
      <c r="AW51" s="404">
        <f t="shared" si="39"/>
        <v>53093.61053330898</v>
      </c>
    </row>
    <row r="52" spans="1:51" ht="24">
      <c r="A52" s="405" t="s">
        <v>45</v>
      </c>
      <c r="B52" s="405" t="s">
        <v>518</v>
      </c>
      <c r="C52" s="405">
        <v>4</v>
      </c>
      <c r="D52" s="488">
        <v>74025</v>
      </c>
      <c r="E52" s="488">
        <f t="shared" si="50"/>
        <v>36810.24590163934</v>
      </c>
      <c r="F52" s="488">
        <f t="shared" si="12"/>
        <v>37316.712328767127</v>
      </c>
      <c r="G52" s="488">
        <v>76246</v>
      </c>
      <c r="H52" s="488">
        <f t="shared" si="13"/>
        <v>36708.28767123288</v>
      </c>
      <c r="I52" s="488">
        <f t="shared" si="51"/>
        <v>38436.3397260274</v>
      </c>
      <c r="J52" s="488">
        <v>77771</v>
      </c>
      <c r="K52" s="488">
        <f t="shared" si="14"/>
        <v>37809.6602739726</v>
      </c>
      <c r="L52" s="488">
        <f t="shared" si="40"/>
        <v>39205.106849315074</v>
      </c>
      <c r="M52" s="402">
        <f t="shared" si="15"/>
        <v>79326.338399999993</v>
      </c>
      <c r="N52" s="402">
        <f t="shared" si="16"/>
        <v>38565.893150684933</v>
      </c>
      <c r="O52" s="402">
        <f t="shared" si="17"/>
        <v>39879.907829508193</v>
      </c>
      <c r="P52" s="402">
        <v>80912.865167999989</v>
      </c>
      <c r="Q52" s="402">
        <f t="shared" si="18"/>
        <v>39446.430570491801</v>
      </c>
      <c r="R52" s="402">
        <f t="shared" si="19"/>
        <v>40677.505986098353</v>
      </c>
      <c r="S52" s="403">
        <v>82531.122471359995</v>
      </c>
      <c r="T52" s="403">
        <f t="shared" si="20"/>
        <v>40123.913960021913</v>
      </c>
      <c r="U52" s="403">
        <f t="shared" si="21"/>
        <v>41604.730232137641</v>
      </c>
      <c r="V52" s="403">
        <f t="shared" si="41"/>
        <v>84346.807165729915</v>
      </c>
      <c r="W52" s="403">
        <f t="shared" si="22"/>
        <v>40926.392239222354</v>
      </c>
      <c r="X52" s="403">
        <f t="shared" si="23"/>
        <v>42520.034297244674</v>
      </c>
      <c r="Y52" s="403">
        <v>87737</v>
      </c>
      <c r="Z52" s="403">
        <f t="shared" si="24"/>
        <v>43507.936986301371</v>
      </c>
      <c r="AA52" s="403">
        <f t="shared" si="25"/>
        <v>44229.063013698636</v>
      </c>
      <c r="AB52" s="403">
        <f t="shared" si="42"/>
        <v>91027.137500000012</v>
      </c>
      <c r="AC52" s="403">
        <f t="shared" si="26"/>
        <v>45264.86072404372</v>
      </c>
      <c r="AD52" s="403">
        <f t="shared" si="27"/>
        <v>45762.276775956292</v>
      </c>
      <c r="AE52" s="403">
        <f t="shared" si="43"/>
        <v>93757.951625000016</v>
      </c>
      <c r="AF52" s="403">
        <f t="shared" si="28"/>
        <v>46493.669161986312</v>
      </c>
      <c r="AG52" s="403">
        <f t="shared" si="44"/>
        <v>96383.174270500022</v>
      </c>
      <c r="AH52" s="403">
        <f t="shared" si="29"/>
        <v>48587.682371978095</v>
      </c>
      <c r="AI52" s="404">
        <f t="shared" si="45"/>
        <v>99081.903150074024</v>
      </c>
      <c r="AJ52" s="404">
        <f t="shared" si="30"/>
        <v>49133.765671680543</v>
      </c>
      <c r="AK52" s="404">
        <f t="shared" si="31"/>
        <v>49948.137478393488</v>
      </c>
      <c r="AL52" s="404">
        <f t="shared" si="46"/>
        <v>101856.19643827609</v>
      </c>
      <c r="AM52" s="404">
        <f t="shared" si="32"/>
        <v>50509.511110487598</v>
      </c>
      <c r="AN52" s="404">
        <f t="shared" si="33"/>
        <v>51346.685327788502</v>
      </c>
      <c r="AO52" s="404">
        <f t="shared" si="47"/>
        <v>104708.16993854783</v>
      </c>
      <c r="AP52" s="404">
        <f t="shared" si="34"/>
        <v>52067.997073266954</v>
      </c>
      <c r="AQ52" s="404">
        <f t="shared" si="35"/>
        <v>52640.172865280874</v>
      </c>
      <c r="AR52" s="404">
        <f t="shared" si="48"/>
        <v>107639.99869682717</v>
      </c>
      <c r="AS52" s="404">
        <f t="shared" si="36"/>
        <v>53377.643189385533</v>
      </c>
      <c r="AT52" s="404">
        <f t="shared" si="37"/>
        <v>54262.355507441644</v>
      </c>
      <c r="AU52" s="404">
        <f t="shared" si="49"/>
        <v>110653.91866033833</v>
      </c>
      <c r="AV52" s="404">
        <f t="shared" si="38"/>
        <v>54872.217198688326</v>
      </c>
      <c r="AW52" s="404">
        <f t="shared" si="39"/>
        <v>55781.701461650009</v>
      </c>
    </row>
    <row r="53" spans="1:51" ht="24">
      <c r="A53" s="405" t="s">
        <v>46</v>
      </c>
      <c r="B53" s="405" t="s">
        <v>518</v>
      </c>
      <c r="C53" s="405">
        <v>5</v>
      </c>
      <c r="D53" s="488">
        <v>76962</v>
      </c>
      <c r="E53" s="488">
        <f t="shared" si="50"/>
        <v>38270.721311475412</v>
      </c>
      <c r="F53" s="488">
        <f t="shared" si="12"/>
        <v>38797.282191780825</v>
      </c>
      <c r="G53" s="488">
        <v>79271</v>
      </c>
      <c r="H53" s="488">
        <f t="shared" si="13"/>
        <v>38164.717808219182</v>
      </c>
      <c r="I53" s="488">
        <f t="shared" si="51"/>
        <v>39961.271232876716</v>
      </c>
      <c r="J53" s="488">
        <v>80856</v>
      </c>
      <c r="K53" s="488">
        <f t="shared" si="14"/>
        <v>39309.728767123292</v>
      </c>
      <c r="L53" s="488">
        <f t="shared" si="40"/>
        <v>40760.284931506852</v>
      </c>
      <c r="M53" s="402">
        <f t="shared" si="15"/>
        <v>82473.5484</v>
      </c>
      <c r="N53" s="402">
        <f t="shared" si="16"/>
        <v>40095.715068493155</v>
      </c>
      <c r="O53" s="402">
        <f t="shared" si="17"/>
        <v>41462.111763934423</v>
      </c>
      <c r="P53" s="402">
        <v>84123.019368000008</v>
      </c>
      <c r="Q53" s="402">
        <f t="shared" si="18"/>
        <v>41011.436636065577</v>
      </c>
      <c r="R53" s="402">
        <f t="shared" si="19"/>
        <v>42291.353999213119</v>
      </c>
      <c r="S53" s="403">
        <v>85805.479755360007</v>
      </c>
      <c r="T53" s="403">
        <f t="shared" si="20"/>
        <v>41715.798645501374</v>
      </c>
      <c r="U53" s="403">
        <f t="shared" si="21"/>
        <v>43255.365136948611</v>
      </c>
      <c r="V53" s="403">
        <f t="shared" si="41"/>
        <v>87693.200309977925</v>
      </c>
      <c r="W53" s="403">
        <f t="shared" si="22"/>
        <v>42550.114618411404</v>
      </c>
      <c r="X53" s="403">
        <f t="shared" si="23"/>
        <v>44206.983169961481</v>
      </c>
      <c r="Y53" s="403">
        <v>91176</v>
      </c>
      <c r="Z53" s="403">
        <f t="shared" si="24"/>
        <v>45213.304109589044</v>
      </c>
      <c r="AA53" s="403">
        <f t="shared" si="25"/>
        <v>45962.695890410963</v>
      </c>
      <c r="AB53" s="403">
        <f t="shared" si="42"/>
        <v>94595.1</v>
      </c>
      <c r="AC53" s="403">
        <f t="shared" si="26"/>
        <v>47039.093442622951</v>
      </c>
      <c r="AD53" s="403">
        <f t="shared" si="27"/>
        <v>47556.006557377055</v>
      </c>
      <c r="AE53" s="403">
        <f t="shared" si="43"/>
        <v>97432.953000000009</v>
      </c>
      <c r="AF53" s="403">
        <f t="shared" si="28"/>
        <v>48316.067104109592</v>
      </c>
      <c r="AG53" s="403">
        <f t="shared" si="44"/>
        <v>100161.07568400001</v>
      </c>
      <c r="AH53" s="403">
        <f t="shared" si="29"/>
        <v>50492.158700975349</v>
      </c>
      <c r="AI53" s="404">
        <f t="shared" si="45"/>
        <v>102965.58580315202</v>
      </c>
      <c r="AJ53" s="404">
        <f t="shared" si="30"/>
        <v>51059.646658549362</v>
      </c>
      <c r="AK53" s="404">
        <f t="shared" si="31"/>
        <v>51905.939144602664</v>
      </c>
      <c r="AL53" s="404">
        <f t="shared" si="46"/>
        <v>105848.62220564028</v>
      </c>
      <c r="AM53" s="404">
        <f t="shared" si="32"/>
        <v>52489.31676498874</v>
      </c>
      <c r="AN53" s="404">
        <f t="shared" si="33"/>
        <v>53359.305440651544</v>
      </c>
      <c r="AO53" s="404">
        <f t="shared" si="47"/>
        <v>108812.3836273982</v>
      </c>
      <c r="AP53" s="404">
        <f t="shared" si="34"/>
        <v>54108.890219088724</v>
      </c>
      <c r="AQ53" s="404">
        <f t="shared" si="35"/>
        <v>54703.493408309478</v>
      </c>
      <c r="AR53" s="404">
        <f t="shared" si="48"/>
        <v>111859.13036896536</v>
      </c>
      <c r="AS53" s="404">
        <f t="shared" si="36"/>
        <v>55469.870128171868</v>
      </c>
      <c r="AT53" s="404">
        <f t="shared" si="37"/>
        <v>56389.260240793497</v>
      </c>
      <c r="AU53" s="404">
        <f t="shared" si="49"/>
        <v>114991.18601929639</v>
      </c>
      <c r="AV53" s="404">
        <f t="shared" si="38"/>
        <v>57023.026491760676</v>
      </c>
      <c r="AW53" s="404">
        <f t="shared" si="39"/>
        <v>57968.159527535718</v>
      </c>
      <c r="AY53" s="129"/>
    </row>
    <row r="54" spans="1:51" ht="24">
      <c r="A54" s="405" t="s">
        <v>47</v>
      </c>
      <c r="B54" s="405" t="s">
        <v>518</v>
      </c>
      <c r="C54" s="405">
        <v>6</v>
      </c>
      <c r="D54" s="488">
        <v>79894</v>
      </c>
      <c r="E54" s="488">
        <f t="shared" si="50"/>
        <v>39728.710382513658</v>
      </c>
      <c r="F54" s="488">
        <f t="shared" si="12"/>
        <v>40275.331506849318</v>
      </c>
      <c r="G54" s="488">
        <v>82291</v>
      </c>
      <c r="H54" s="488">
        <f t="shared" si="13"/>
        <v>39618.66849315069</v>
      </c>
      <c r="I54" s="488">
        <f t="shared" si="51"/>
        <v>41483.682191780827</v>
      </c>
      <c r="J54" s="488">
        <v>83937</v>
      </c>
      <c r="K54" s="488">
        <f t="shared" si="14"/>
        <v>40807.317808219181</v>
      </c>
      <c r="L54" s="488">
        <f t="shared" si="40"/>
        <v>42313.446575342467</v>
      </c>
      <c r="M54" s="402">
        <f t="shared" si="15"/>
        <v>85615.556400000016</v>
      </c>
      <c r="N54" s="402">
        <f t="shared" si="16"/>
        <v>41623.553424657533</v>
      </c>
      <c r="O54" s="402">
        <f t="shared" si="17"/>
        <v>43041.700485245907</v>
      </c>
      <c r="P54" s="402">
        <v>87327.867528000017</v>
      </c>
      <c r="Q54" s="402">
        <f t="shared" si="18"/>
        <v>42573.855914754109</v>
      </c>
      <c r="R54" s="402">
        <f t="shared" si="19"/>
        <v>43902.534494950829</v>
      </c>
      <c r="S54" s="403">
        <v>89074.424878560021</v>
      </c>
      <c r="T54" s="403">
        <f t="shared" si="20"/>
        <v>43305.052116624669</v>
      </c>
      <c r="U54" s="403">
        <f t="shared" si="21"/>
        <v>44903.271719602861</v>
      </c>
      <c r="V54" s="403">
        <f t="shared" si="41"/>
        <v>91034.062225888338</v>
      </c>
      <c r="W54" s="403">
        <f t="shared" si="22"/>
        <v>44171.15315895716</v>
      </c>
      <c r="X54" s="403">
        <f t="shared" si="23"/>
        <v>45891.143697434127</v>
      </c>
      <c r="Y54" s="403">
        <v>94611</v>
      </c>
      <c r="Z54" s="403">
        <f t="shared" si="24"/>
        <v>46916.687671232881</v>
      </c>
      <c r="AA54" s="403">
        <f t="shared" si="25"/>
        <v>47694.312328767126</v>
      </c>
      <c r="AB54" s="403">
        <f t="shared" si="42"/>
        <v>98158.912500000006</v>
      </c>
      <c r="AC54" s="403">
        <f t="shared" si="26"/>
        <v>48811.262500000004</v>
      </c>
      <c r="AD54" s="403">
        <f t="shared" si="27"/>
        <v>49347.65</v>
      </c>
      <c r="AE54" s="403">
        <f t="shared" si="43"/>
        <v>101103.679875</v>
      </c>
      <c r="AF54" s="403">
        <f t="shared" si="28"/>
        <v>50136.345362671236</v>
      </c>
      <c r="AG54" s="403">
        <f t="shared" si="44"/>
        <v>103934.58291150001</v>
      </c>
      <c r="AH54" s="403">
        <f t="shared" si="29"/>
        <v>52394.41987867398</v>
      </c>
      <c r="AI54" s="404">
        <f t="shared" si="45"/>
        <v>106844.75123302201</v>
      </c>
      <c r="AJ54" s="404">
        <f t="shared" si="30"/>
        <v>52983.287597745162</v>
      </c>
      <c r="AK54" s="404">
        <f t="shared" si="31"/>
        <v>53861.46363527685</v>
      </c>
      <c r="AL54" s="404">
        <f t="shared" si="46"/>
        <v>109836.40426754662</v>
      </c>
      <c r="AM54" s="404">
        <f t="shared" si="32"/>
        <v>54466.819650482023</v>
      </c>
      <c r="AN54" s="404">
        <f t="shared" si="33"/>
        <v>55369.584617064604</v>
      </c>
      <c r="AO54" s="404">
        <f t="shared" si="47"/>
        <v>112911.82358703793</v>
      </c>
      <c r="AP54" s="404">
        <f t="shared" si="34"/>
        <v>56147.409543281152</v>
      </c>
      <c r="AQ54" s="404">
        <f t="shared" si="35"/>
        <v>56764.414043756777</v>
      </c>
      <c r="AR54" s="404">
        <f t="shared" si="48"/>
        <v>116073.35464747499</v>
      </c>
      <c r="AS54" s="404">
        <f t="shared" si="36"/>
        <v>57559.663537515</v>
      </c>
      <c r="AT54" s="404">
        <f t="shared" si="37"/>
        <v>58513.691109959997</v>
      </c>
      <c r="AU54" s="404">
        <f t="shared" si="49"/>
        <v>119323.40857760429</v>
      </c>
      <c r="AV54" s="404">
        <f t="shared" si="38"/>
        <v>59171.33411656542</v>
      </c>
      <c r="AW54" s="404">
        <f t="shared" si="39"/>
        <v>60152.074461038879</v>
      </c>
    </row>
    <row r="55" spans="1:51" ht="24">
      <c r="A55" s="405" t="s">
        <v>48</v>
      </c>
      <c r="B55" s="405" t="s">
        <v>518</v>
      </c>
      <c r="C55" s="405">
        <v>7</v>
      </c>
      <c r="D55" s="488">
        <v>82831</v>
      </c>
      <c r="E55" s="488">
        <f t="shared" si="50"/>
        <v>41189.18579234973</v>
      </c>
      <c r="F55" s="488">
        <f t="shared" si="12"/>
        <v>41755.901369863015</v>
      </c>
      <c r="G55" s="488">
        <v>85316</v>
      </c>
      <c r="H55" s="488">
        <f t="shared" si="13"/>
        <v>41075.098630136985</v>
      </c>
      <c r="I55" s="488">
        <f t="shared" si="51"/>
        <v>43008.613698630143</v>
      </c>
      <c r="J55" s="488">
        <v>87022</v>
      </c>
      <c r="K55" s="488">
        <f t="shared" si="14"/>
        <v>42307.386301369865</v>
      </c>
      <c r="L55" s="488">
        <f t="shared" si="40"/>
        <v>43868.624657534252</v>
      </c>
      <c r="M55" s="402">
        <f t="shared" si="15"/>
        <v>88762.766400000008</v>
      </c>
      <c r="N55" s="402">
        <f t="shared" si="16"/>
        <v>43153.375342465755</v>
      </c>
      <c r="O55" s="402">
        <f t="shared" si="17"/>
        <v>44623.904419672137</v>
      </c>
      <c r="P55" s="402">
        <v>90538.021728000007</v>
      </c>
      <c r="Q55" s="402">
        <f t="shared" si="18"/>
        <v>44138.861980327871</v>
      </c>
      <c r="R55" s="402">
        <f t="shared" si="19"/>
        <v>45516.382508065581</v>
      </c>
      <c r="S55" s="403">
        <v>92348.782162560005</v>
      </c>
      <c r="T55" s="403">
        <f t="shared" si="20"/>
        <v>44896.936802104115</v>
      </c>
      <c r="U55" s="403">
        <f t="shared" si="21"/>
        <v>46553.906624413816</v>
      </c>
      <c r="V55" s="403">
        <f t="shared" si="41"/>
        <v>94380.455370136333</v>
      </c>
      <c r="W55" s="403">
        <f t="shared" si="22"/>
        <v>45794.875538146196</v>
      </c>
      <c r="X55" s="403">
        <f t="shared" si="23"/>
        <v>47578.092570150919</v>
      </c>
      <c r="Y55" s="403">
        <v>98052</v>
      </c>
      <c r="Z55" s="403">
        <f t="shared" si="24"/>
        <v>48623.046575342465</v>
      </c>
      <c r="AA55" s="403">
        <f t="shared" si="25"/>
        <v>49428.953424657535</v>
      </c>
      <c r="AB55" s="403">
        <f t="shared" si="42"/>
        <v>101728.95000000001</v>
      </c>
      <c r="AC55" s="403">
        <f t="shared" si="26"/>
        <v>50586.527049180331</v>
      </c>
      <c r="AD55" s="403">
        <f t="shared" si="27"/>
        <v>51142.42295081968</v>
      </c>
      <c r="AE55" s="403">
        <f t="shared" si="43"/>
        <v>104780.81850000001</v>
      </c>
      <c r="AF55" s="403">
        <f t="shared" si="28"/>
        <v>51959.803146575352</v>
      </c>
      <c r="AG55" s="403">
        <f t="shared" si="44"/>
        <v>107714.68141800001</v>
      </c>
      <c r="AH55" s="403">
        <f t="shared" si="29"/>
        <v>54300.003783320557</v>
      </c>
      <c r="AI55" s="404">
        <f t="shared" si="45"/>
        <v>110730.692497704</v>
      </c>
      <c r="AJ55" s="404">
        <f t="shared" si="30"/>
        <v>54910.288608450479</v>
      </c>
      <c r="AK55" s="404">
        <f t="shared" si="31"/>
        <v>55820.403889253532</v>
      </c>
      <c r="AL55" s="404">
        <f t="shared" si="46"/>
        <v>113831.15188763972</v>
      </c>
      <c r="AM55" s="404">
        <f t="shared" si="32"/>
        <v>56447.776689487095</v>
      </c>
      <c r="AN55" s="404">
        <f t="shared" si="33"/>
        <v>57383.375198152629</v>
      </c>
      <c r="AO55" s="404">
        <f t="shared" si="47"/>
        <v>117018.42414049363</v>
      </c>
      <c r="AP55" s="404">
        <f t="shared" si="34"/>
        <v>58189.489599917601</v>
      </c>
      <c r="AQ55" s="404">
        <f t="shared" si="35"/>
        <v>58828.934540576032</v>
      </c>
      <c r="AR55" s="404">
        <f t="shared" si="48"/>
        <v>120294.94001642746</v>
      </c>
      <c r="AS55" s="404">
        <f t="shared" si="36"/>
        <v>59653.107241022932</v>
      </c>
      <c r="AT55" s="404">
        <f t="shared" si="37"/>
        <v>60641.832775404531</v>
      </c>
      <c r="AU55" s="404">
        <f t="shared" si="49"/>
        <v>123663.19833688742</v>
      </c>
      <c r="AV55" s="404">
        <f t="shared" si="38"/>
        <v>61323.394243771574</v>
      </c>
      <c r="AW55" s="404">
        <f t="shared" si="39"/>
        <v>62339.804093115854</v>
      </c>
    </row>
    <row r="56" spans="1:51" ht="24">
      <c r="A56" s="405" t="s">
        <v>49</v>
      </c>
      <c r="B56" s="405" t="s">
        <v>518</v>
      </c>
      <c r="C56" s="405">
        <v>8</v>
      </c>
      <c r="D56" s="488">
        <v>85763</v>
      </c>
      <c r="E56" s="488">
        <f t="shared" si="50"/>
        <v>42647.174863387976</v>
      </c>
      <c r="F56" s="488">
        <f t="shared" si="12"/>
        <v>43233.950684931508</v>
      </c>
      <c r="G56" s="488">
        <v>88336</v>
      </c>
      <c r="H56" s="488">
        <f t="shared" si="13"/>
        <v>42529.049315068492</v>
      </c>
      <c r="I56" s="488">
        <f t="shared" si="51"/>
        <v>44531.024657534253</v>
      </c>
      <c r="J56" s="488">
        <v>90103</v>
      </c>
      <c r="K56" s="488">
        <f t="shared" si="14"/>
        <v>43804.975342465754</v>
      </c>
      <c r="L56" s="488">
        <f t="shared" si="40"/>
        <v>45421.786301369866</v>
      </c>
      <c r="M56" s="402">
        <f t="shared" si="15"/>
        <v>91904.774400000009</v>
      </c>
      <c r="N56" s="402">
        <f t="shared" si="16"/>
        <v>44681.213698630141</v>
      </c>
      <c r="O56" s="402">
        <f t="shared" si="17"/>
        <v>46203.493140983614</v>
      </c>
      <c r="P56" s="402">
        <v>93742.869888000016</v>
      </c>
      <c r="Q56" s="402">
        <f t="shared" si="18"/>
        <v>45701.281259016396</v>
      </c>
      <c r="R56" s="402">
        <f t="shared" si="19"/>
        <v>47127.563003803283</v>
      </c>
      <c r="S56" s="403">
        <v>95617.727285760018</v>
      </c>
      <c r="T56" s="403">
        <f t="shared" si="20"/>
        <v>46486.19027322741</v>
      </c>
      <c r="U56" s="403">
        <f t="shared" si="21"/>
        <v>48201.813207068066</v>
      </c>
      <c r="V56" s="403">
        <f t="shared" si="41"/>
        <v>97721.317286046746</v>
      </c>
      <c r="W56" s="403">
        <f t="shared" si="22"/>
        <v>47415.914078691952</v>
      </c>
      <c r="X56" s="403">
        <f t="shared" si="23"/>
        <v>49262.253097623572</v>
      </c>
      <c r="Y56" s="403">
        <v>101486</v>
      </c>
      <c r="Z56" s="403">
        <f t="shared" si="24"/>
        <v>50325.934246575343</v>
      </c>
      <c r="AA56" s="403">
        <f t="shared" si="25"/>
        <v>51160.065753424664</v>
      </c>
      <c r="AB56" s="403">
        <f t="shared" si="42"/>
        <v>105291.72500000001</v>
      </c>
      <c r="AC56" s="403">
        <f t="shared" si="26"/>
        <v>52358.180191256833</v>
      </c>
      <c r="AD56" s="403">
        <f t="shared" si="27"/>
        <v>52933.544808743172</v>
      </c>
      <c r="AE56" s="403">
        <f t="shared" si="43"/>
        <v>108450.47675</v>
      </c>
      <c r="AF56" s="403">
        <f t="shared" si="28"/>
        <v>53779.551484246578</v>
      </c>
      <c r="AG56" s="403">
        <f t="shared" si="44"/>
        <v>111487.09009900001</v>
      </c>
      <c r="AH56" s="403">
        <f t="shared" si="29"/>
        <v>56201.711173194526</v>
      </c>
      <c r="AI56" s="404">
        <f t="shared" si="45"/>
        <v>114608.72862177201</v>
      </c>
      <c r="AJ56" s="404">
        <f t="shared" si="30"/>
        <v>56833.369535728038</v>
      </c>
      <c r="AK56" s="404">
        <f t="shared" si="31"/>
        <v>57775.35908604398</v>
      </c>
      <c r="AL56" s="404">
        <f t="shared" si="46"/>
        <v>117817.77302318162</v>
      </c>
      <c r="AM56" s="404">
        <f t="shared" si="32"/>
        <v>58424.703882728427</v>
      </c>
      <c r="AN56" s="404">
        <f t="shared" si="33"/>
        <v>59393.069140453204</v>
      </c>
      <c r="AO56" s="404">
        <f t="shared" si="47"/>
        <v>121116.67066783071</v>
      </c>
      <c r="AP56" s="404">
        <f t="shared" si="34"/>
        <v>60227.415468702704</v>
      </c>
      <c r="AQ56" s="404">
        <f t="shared" si="35"/>
        <v>60889.255199128005</v>
      </c>
      <c r="AR56" s="404">
        <f t="shared" si="48"/>
        <v>124507.93744652998</v>
      </c>
      <c r="AS56" s="404">
        <f t="shared" si="36"/>
        <v>61742.29226800528</v>
      </c>
      <c r="AT56" s="404">
        <f t="shared" si="37"/>
        <v>62765.645178524705</v>
      </c>
      <c r="AU56" s="404">
        <f t="shared" si="49"/>
        <v>127994.15969503282</v>
      </c>
      <c r="AV56" s="404">
        <f t="shared" si="38"/>
        <v>63471.076451509427</v>
      </c>
      <c r="AW56" s="404">
        <f t="shared" si="39"/>
        <v>64523.083243523404</v>
      </c>
    </row>
    <row r="57" spans="1:51" ht="24">
      <c r="A57" s="405" t="s">
        <v>50</v>
      </c>
      <c r="B57" s="405" t="s">
        <v>519</v>
      </c>
      <c r="C57" s="405">
        <v>1</v>
      </c>
      <c r="D57" s="488">
        <v>93667</v>
      </c>
      <c r="E57" s="488">
        <f t="shared" si="50"/>
        <v>46577.579234972676</v>
      </c>
      <c r="F57" s="488">
        <f t="shared" si="12"/>
        <v>47218.43287671233</v>
      </c>
      <c r="G57" s="488">
        <v>96477</v>
      </c>
      <c r="H57" s="488">
        <f t="shared" si="13"/>
        <v>46448.56712328767</v>
      </c>
      <c r="I57" s="488">
        <f t="shared" si="51"/>
        <v>48634.980821917808</v>
      </c>
      <c r="J57" s="488">
        <v>98407</v>
      </c>
      <c r="K57" s="488">
        <f t="shared" si="14"/>
        <v>47842.019178082192</v>
      </c>
      <c r="L57" s="488">
        <f t="shared" si="40"/>
        <v>49607.912328767125</v>
      </c>
      <c r="M57" s="402">
        <f t="shared" si="15"/>
        <v>100374.67080000001</v>
      </c>
      <c r="N57" s="402">
        <f t="shared" si="16"/>
        <v>48799.087671232875</v>
      </c>
      <c r="O57" s="402">
        <f t="shared" si="17"/>
        <v>50461.583134426233</v>
      </c>
      <c r="P57" s="402">
        <v>102382.164216</v>
      </c>
      <c r="Q57" s="402">
        <f t="shared" si="18"/>
        <v>49913.087665573774</v>
      </c>
      <c r="R57" s="402">
        <f t="shared" si="19"/>
        <v>51470.814797114755</v>
      </c>
      <c r="S57" s="403">
        <v>104429.80750032001</v>
      </c>
      <c r="T57" s="403">
        <f t="shared" si="20"/>
        <v>50770.333487934251</v>
      </c>
      <c r="U57" s="403">
        <f t="shared" si="21"/>
        <v>52644.067342627073</v>
      </c>
      <c r="V57" s="403">
        <f t="shared" si="41"/>
        <v>106727.26326532706</v>
      </c>
      <c r="W57" s="403">
        <f t="shared" si="22"/>
        <v>51785.740157692933</v>
      </c>
      <c r="X57" s="403">
        <f t="shared" si="23"/>
        <v>53802.236824164873</v>
      </c>
      <c r="Y57" s="403">
        <v>109716</v>
      </c>
      <c r="Z57" s="403">
        <f t="shared" si="24"/>
        <v>54407.112328767122</v>
      </c>
      <c r="AA57" s="403">
        <f t="shared" si="25"/>
        <v>55308.887671232878</v>
      </c>
      <c r="AB57" s="403">
        <f t="shared" si="42"/>
        <v>113830.35</v>
      </c>
      <c r="AC57" s="403">
        <f t="shared" si="26"/>
        <v>56604.163114754097</v>
      </c>
      <c r="AD57" s="403">
        <f t="shared" si="27"/>
        <v>57226.186885245908</v>
      </c>
      <c r="AE57" s="403">
        <f t="shared" si="43"/>
        <v>117245.2605</v>
      </c>
      <c r="AF57" s="403">
        <f t="shared" si="28"/>
        <v>58140.800412328768</v>
      </c>
      <c r="AG57" s="403">
        <f t="shared" si="44"/>
        <v>120528.127794</v>
      </c>
      <c r="AH57" s="403">
        <f t="shared" si="29"/>
        <v>60759.384970126033</v>
      </c>
      <c r="AI57" s="404">
        <f t="shared" si="45"/>
        <v>123902.915372232</v>
      </c>
      <c r="AJ57" s="404">
        <f t="shared" si="30"/>
        <v>61442.267622942447</v>
      </c>
      <c r="AK57" s="404">
        <f t="shared" si="31"/>
        <v>62460.647749289565</v>
      </c>
      <c r="AL57" s="404">
        <f t="shared" si="46"/>
        <v>127372.1970026545</v>
      </c>
      <c r="AM57" s="404">
        <f t="shared" si="32"/>
        <v>63162.651116384841</v>
      </c>
      <c r="AN57" s="404">
        <f t="shared" si="33"/>
        <v>64209.545886269669</v>
      </c>
      <c r="AO57" s="404">
        <f t="shared" si="47"/>
        <v>130938.61851872884</v>
      </c>
      <c r="AP57" s="404">
        <f t="shared" si="34"/>
        <v>65111.553471061881</v>
      </c>
      <c r="AQ57" s="404">
        <f t="shared" si="35"/>
        <v>65827.065047666954</v>
      </c>
      <c r="AR57" s="404">
        <f t="shared" si="48"/>
        <v>134604.89983725324</v>
      </c>
      <c r="AS57" s="404">
        <f t="shared" si="36"/>
        <v>66749.279097377628</v>
      </c>
      <c r="AT57" s="404">
        <f t="shared" si="37"/>
        <v>67855.620739875609</v>
      </c>
      <c r="AU57" s="404">
        <f t="shared" si="49"/>
        <v>138373.83703269632</v>
      </c>
      <c r="AV57" s="404">
        <f t="shared" si="38"/>
        <v>68618.258912104211</v>
      </c>
      <c r="AW57" s="404">
        <f t="shared" si="39"/>
        <v>69755.578120592123</v>
      </c>
    </row>
    <row r="58" spans="1:51" ht="24">
      <c r="A58" s="405" t="s">
        <v>51</v>
      </c>
      <c r="B58" s="405" t="s">
        <v>519</v>
      </c>
      <c r="C58" s="405">
        <v>2</v>
      </c>
      <c r="D58" s="488">
        <v>97048</v>
      </c>
      <c r="E58" s="488">
        <f t="shared" si="50"/>
        <v>48258.841530054648</v>
      </c>
      <c r="F58" s="488">
        <f t="shared" si="12"/>
        <v>48922.827397260276</v>
      </c>
      <c r="G58" s="488">
        <v>99959</v>
      </c>
      <c r="H58" s="488">
        <f t="shared" si="13"/>
        <v>48125.172602739731</v>
      </c>
      <c r="I58" s="488">
        <f t="shared" si="51"/>
        <v>50390.290410958907</v>
      </c>
      <c r="J58" s="488">
        <v>101958</v>
      </c>
      <c r="K58" s="488">
        <f t="shared" si="14"/>
        <v>49568.7095890411</v>
      </c>
      <c r="L58" s="488">
        <f t="shared" si="40"/>
        <v>51398.005479452062</v>
      </c>
      <c r="M58" s="402">
        <f t="shared" si="15"/>
        <v>103997.34360000001</v>
      </c>
      <c r="N58" s="402">
        <f t="shared" si="16"/>
        <v>50559.994520547945</v>
      </c>
      <c r="O58" s="402">
        <f t="shared" si="17"/>
        <v>52282.817547540988</v>
      </c>
      <c r="P58" s="402">
        <v>106077.29047200001</v>
      </c>
      <c r="Q58" s="402">
        <f t="shared" si="18"/>
        <v>51714.526052459019</v>
      </c>
      <c r="R58" s="402">
        <f t="shared" si="19"/>
        <v>53328.473898491808</v>
      </c>
      <c r="S58" s="403">
        <v>108198.83628144002</v>
      </c>
      <c r="T58" s="403">
        <f t="shared" si="20"/>
        <v>52602.711165567132</v>
      </c>
      <c r="U58" s="403">
        <f t="shared" si="21"/>
        <v>54544.070892561547</v>
      </c>
      <c r="V58" s="403">
        <f t="shared" si="41"/>
        <v>110579.21067963169</v>
      </c>
      <c r="W58" s="403">
        <f t="shared" si="22"/>
        <v>53654.765388878477</v>
      </c>
      <c r="X58" s="403">
        <f t="shared" si="23"/>
        <v>55744.0404521979</v>
      </c>
      <c r="Y58" s="403">
        <v>113676</v>
      </c>
      <c r="Z58" s="403">
        <f t="shared" si="24"/>
        <v>56370.838356164386</v>
      </c>
      <c r="AA58" s="403">
        <f t="shared" si="25"/>
        <v>57305.161643835621</v>
      </c>
      <c r="AB58" s="403">
        <f t="shared" si="42"/>
        <v>117938.85</v>
      </c>
      <c r="AC58" s="403">
        <f t="shared" si="26"/>
        <v>58647.187704918033</v>
      </c>
      <c r="AD58" s="403">
        <f t="shared" si="27"/>
        <v>59291.662295081973</v>
      </c>
      <c r="AE58" s="403">
        <f t="shared" si="43"/>
        <v>121477.01550000001</v>
      </c>
      <c r="AF58" s="403">
        <f t="shared" si="28"/>
        <v>60239.287138356172</v>
      </c>
      <c r="AG58" s="403">
        <f t="shared" si="44"/>
        <v>124878.37193400001</v>
      </c>
      <c r="AH58" s="403">
        <f t="shared" si="29"/>
        <v>62952.384755769875</v>
      </c>
      <c r="AI58" s="404">
        <f t="shared" si="45"/>
        <v>128374.96634815201</v>
      </c>
      <c r="AJ58" s="404">
        <f t="shared" si="30"/>
        <v>63659.91481922059</v>
      </c>
      <c r="AK58" s="404">
        <f t="shared" si="31"/>
        <v>64715.051528931428</v>
      </c>
      <c r="AL58" s="404">
        <f t="shared" si="46"/>
        <v>131969.46540590026</v>
      </c>
      <c r="AM58" s="404">
        <f t="shared" si="32"/>
        <v>65442.392434158763</v>
      </c>
      <c r="AN58" s="404">
        <f t="shared" si="33"/>
        <v>66527.072971741509</v>
      </c>
      <c r="AO58" s="404">
        <f t="shared" si="47"/>
        <v>135664.61043726548</v>
      </c>
      <c r="AP58" s="404">
        <f t="shared" si="34"/>
        <v>67461.636884104693</v>
      </c>
      <c r="AQ58" s="404">
        <f t="shared" si="35"/>
        <v>68202.973553160788</v>
      </c>
      <c r="AR58" s="404">
        <f t="shared" si="48"/>
        <v>139463.2195295089</v>
      </c>
      <c r="AS58" s="404">
        <f t="shared" si="36"/>
        <v>69158.473246140027</v>
      </c>
      <c r="AT58" s="404">
        <f t="shared" si="37"/>
        <v>70304.746283368877</v>
      </c>
      <c r="AU58" s="404">
        <f t="shared" si="49"/>
        <v>143368.18967633517</v>
      </c>
      <c r="AV58" s="404">
        <f t="shared" si="38"/>
        <v>71094.91049703196</v>
      </c>
      <c r="AW58" s="404">
        <f t="shared" si="39"/>
        <v>72273.279179303208</v>
      </c>
    </row>
    <row r="59" spans="1:51" ht="24">
      <c r="A59" s="405" t="s">
        <v>52</v>
      </c>
      <c r="B59" s="405" t="s">
        <v>519</v>
      </c>
      <c r="C59" s="405">
        <v>3</v>
      </c>
      <c r="D59" s="488">
        <v>100437</v>
      </c>
      <c r="E59" s="488">
        <f t="shared" si="50"/>
        <v>49944.081967213111</v>
      </c>
      <c r="F59" s="488">
        <f t="shared" si="12"/>
        <v>50631.254794520552</v>
      </c>
      <c r="G59" s="488">
        <v>103450</v>
      </c>
      <c r="H59" s="488">
        <f t="shared" si="13"/>
        <v>49805.745205479456</v>
      </c>
      <c r="I59" s="488">
        <f t="shared" si="51"/>
        <v>52150.136986301375</v>
      </c>
      <c r="J59" s="488">
        <v>105519</v>
      </c>
      <c r="K59" s="488">
        <f t="shared" si="14"/>
        <v>51299.863013698632</v>
      </c>
      <c r="L59" s="488">
        <f t="shared" si="40"/>
        <v>53193.139726027403</v>
      </c>
      <c r="M59" s="402">
        <f t="shared" si="15"/>
        <v>107629.38</v>
      </c>
      <c r="N59" s="402">
        <f t="shared" si="16"/>
        <v>52325.860273972605</v>
      </c>
      <c r="O59" s="402">
        <f t="shared" si="17"/>
        <v>54108.759344262297</v>
      </c>
      <c r="P59" s="402">
        <v>109781.9676</v>
      </c>
      <c r="Q59" s="402">
        <f t="shared" si="18"/>
        <v>53520.620655737708</v>
      </c>
      <c r="R59" s="402">
        <f t="shared" si="19"/>
        <v>55190.934531147541</v>
      </c>
      <c r="S59" s="403">
        <v>111977.606952</v>
      </c>
      <c r="T59" s="403">
        <f t="shared" si="20"/>
        <v>54439.825029041102</v>
      </c>
      <c r="U59" s="403">
        <f t="shared" si="21"/>
        <v>56448.985422378086</v>
      </c>
      <c r="V59" s="403">
        <f t="shared" si="41"/>
        <v>114441.114304944</v>
      </c>
      <c r="W59" s="403">
        <f t="shared" si="22"/>
        <v>55528.621529621923</v>
      </c>
      <c r="X59" s="403">
        <f t="shared" si="23"/>
        <v>57690.863101670402</v>
      </c>
      <c r="Y59" s="403">
        <v>117646</v>
      </c>
      <c r="Z59" s="403">
        <f t="shared" si="24"/>
        <v>58339.523287671233</v>
      </c>
      <c r="AA59" s="403">
        <f t="shared" si="25"/>
        <v>59306.476712328775</v>
      </c>
      <c r="AB59" s="403">
        <f t="shared" si="42"/>
        <v>122057.72500000001</v>
      </c>
      <c r="AC59" s="403">
        <f t="shared" si="26"/>
        <v>60695.371448087433</v>
      </c>
      <c r="AD59" s="403">
        <f t="shared" si="27"/>
        <v>61362.353551912573</v>
      </c>
      <c r="AE59" s="403">
        <f t="shared" si="43"/>
        <v>125719.45675000001</v>
      </c>
      <c r="AF59" s="403">
        <f t="shared" si="28"/>
        <v>62343.073073287676</v>
      </c>
      <c r="AG59" s="403">
        <f t="shared" si="44"/>
        <v>129239.60153900001</v>
      </c>
      <c r="AH59" s="403">
        <f t="shared" si="29"/>
        <v>65150.922419660281</v>
      </c>
      <c r="AI59" s="404">
        <f t="shared" si="45"/>
        <v>132858.31038209202</v>
      </c>
      <c r="AJ59" s="404">
        <f t="shared" si="30"/>
        <v>65883.162134681246</v>
      </c>
      <c r="AK59" s="404">
        <f t="shared" si="31"/>
        <v>66975.148247410776</v>
      </c>
      <c r="AL59" s="404">
        <f t="shared" si="46"/>
        <v>136578.34307279059</v>
      </c>
      <c r="AM59" s="404">
        <f t="shared" si="32"/>
        <v>67727.890674452326</v>
      </c>
      <c r="AN59" s="404">
        <f t="shared" si="33"/>
        <v>68850.452398338282</v>
      </c>
      <c r="AO59" s="404">
        <f t="shared" si="47"/>
        <v>140402.53667882874</v>
      </c>
      <c r="AP59" s="404">
        <f t="shared" si="34"/>
        <v>69817.654851220839</v>
      </c>
      <c r="AQ59" s="404">
        <f t="shared" si="35"/>
        <v>70584.881827607896</v>
      </c>
      <c r="AR59" s="404">
        <f t="shared" si="48"/>
        <v>144333.80770583593</v>
      </c>
      <c r="AS59" s="404">
        <f t="shared" si="36"/>
        <v>71573.751218510428</v>
      </c>
      <c r="AT59" s="404">
        <f t="shared" si="37"/>
        <v>72760.056487325521</v>
      </c>
      <c r="AU59" s="404">
        <f t="shared" si="49"/>
        <v>148375.15432159934</v>
      </c>
      <c r="AV59" s="404">
        <f t="shared" si="38"/>
        <v>73577.81625262872</v>
      </c>
      <c r="AW59" s="404">
        <f t="shared" si="39"/>
        <v>74797.338068970639</v>
      </c>
    </row>
    <row r="60" spans="1:51" ht="24">
      <c r="A60" s="405" t="s">
        <v>53</v>
      </c>
      <c r="B60" s="405" t="s">
        <v>519</v>
      </c>
      <c r="C60" s="405">
        <v>4</v>
      </c>
      <c r="D60" s="488">
        <v>103821</v>
      </c>
      <c r="E60" s="488">
        <f t="shared" si="50"/>
        <v>51626.836065573771</v>
      </c>
      <c r="F60" s="488">
        <f t="shared" si="12"/>
        <v>52337.161643835621</v>
      </c>
      <c r="G60" s="488">
        <v>106936</v>
      </c>
      <c r="H60" s="488">
        <f t="shared" si="13"/>
        <v>51483.838356164386</v>
      </c>
      <c r="I60" s="488">
        <f t="shared" si="51"/>
        <v>53907.463013698631</v>
      </c>
      <c r="J60" s="488">
        <v>109075</v>
      </c>
      <c r="K60" s="488">
        <f t="shared" si="14"/>
        <v>53028.536986301369</v>
      </c>
      <c r="L60" s="488">
        <f t="shared" si="40"/>
        <v>54985.753424657538</v>
      </c>
      <c r="M60" s="402">
        <f t="shared" si="15"/>
        <v>111256.2144</v>
      </c>
      <c r="N60" s="402">
        <f t="shared" si="16"/>
        <v>54089.246575342469</v>
      </c>
      <c r="O60" s="402">
        <f t="shared" si="17"/>
        <v>55932.085927868851</v>
      </c>
      <c r="P60" s="402">
        <v>113481.338688</v>
      </c>
      <c r="Q60" s="402">
        <f t="shared" si="18"/>
        <v>55324.128472131146</v>
      </c>
      <c r="R60" s="402">
        <f t="shared" si="19"/>
        <v>57050.727646426232</v>
      </c>
      <c r="S60" s="403">
        <v>115750.96546176</v>
      </c>
      <c r="T60" s="403">
        <f t="shared" si="20"/>
        <v>56274.307678158904</v>
      </c>
      <c r="U60" s="403">
        <f t="shared" si="21"/>
        <v>58351.171630037927</v>
      </c>
      <c r="V60" s="403">
        <f t="shared" si="41"/>
        <v>118297.48670191872</v>
      </c>
      <c r="W60" s="403">
        <f t="shared" si="22"/>
        <v>57399.793831722083</v>
      </c>
      <c r="X60" s="403">
        <f t="shared" si="23"/>
        <v>59634.897405898759</v>
      </c>
      <c r="Y60" s="403">
        <v>121610</v>
      </c>
      <c r="Z60" s="403">
        <f t="shared" si="24"/>
        <v>60305.232876712333</v>
      </c>
      <c r="AA60" s="403">
        <f t="shared" si="25"/>
        <v>61304.767123287675</v>
      </c>
      <c r="AB60" s="403">
        <f t="shared" si="42"/>
        <v>126170.37500000001</v>
      </c>
      <c r="AC60" s="403">
        <f t="shared" si="26"/>
        <v>62740.45969945356</v>
      </c>
      <c r="AD60" s="403">
        <f t="shared" si="27"/>
        <v>63429.915300546454</v>
      </c>
      <c r="AE60" s="403">
        <f t="shared" si="43"/>
        <v>129955.48625000002</v>
      </c>
      <c r="AF60" s="403">
        <f t="shared" si="28"/>
        <v>64443.679482876723</v>
      </c>
      <c r="AG60" s="403">
        <f t="shared" si="44"/>
        <v>133594.23986500001</v>
      </c>
      <c r="AH60" s="403">
        <f t="shared" si="29"/>
        <v>67346.137356602747</v>
      </c>
      <c r="AI60" s="404">
        <f t="shared" si="45"/>
        <v>137334.87858122002</v>
      </c>
      <c r="AJ60" s="404">
        <f t="shared" si="30"/>
        <v>68103.049378632393</v>
      </c>
      <c r="AK60" s="404">
        <f t="shared" si="31"/>
        <v>69231.829202587629</v>
      </c>
      <c r="AL60" s="404">
        <f t="shared" si="46"/>
        <v>141180.2551814942</v>
      </c>
      <c r="AM60" s="404">
        <f t="shared" si="32"/>
        <v>70009.934761234108</v>
      </c>
      <c r="AN60" s="404">
        <f t="shared" si="33"/>
        <v>71170.32042026009</v>
      </c>
      <c r="AO60" s="404">
        <f t="shared" si="47"/>
        <v>145133.30232657603</v>
      </c>
      <c r="AP60" s="404">
        <f t="shared" si="34"/>
        <v>72170.112085892993</v>
      </c>
      <c r="AQ60" s="404">
        <f t="shared" si="35"/>
        <v>72963.190240683034</v>
      </c>
      <c r="AR60" s="404">
        <f t="shared" si="48"/>
        <v>149197.03479172016</v>
      </c>
      <c r="AS60" s="404">
        <f t="shared" si="36"/>
        <v>73985.378896716022</v>
      </c>
      <c r="AT60" s="404">
        <f t="shared" si="37"/>
        <v>75211.655895004136</v>
      </c>
      <c r="AU60" s="404">
        <f t="shared" si="49"/>
        <v>153374.55176588832</v>
      </c>
      <c r="AV60" s="404">
        <f t="shared" si="38"/>
        <v>76056.969505824076</v>
      </c>
      <c r="AW60" s="404">
        <f t="shared" si="39"/>
        <v>77317.582260064257</v>
      </c>
    </row>
    <row r="61" spans="1:51" ht="24">
      <c r="A61" s="405" t="s">
        <v>54</v>
      </c>
      <c r="B61" s="405" t="s">
        <v>519</v>
      </c>
      <c r="C61" s="405">
        <v>5</v>
      </c>
      <c r="D61" s="488">
        <v>107208</v>
      </c>
      <c r="E61" s="488">
        <f t="shared" si="50"/>
        <v>53311.081967213111</v>
      </c>
      <c r="F61" s="488">
        <f t="shared" si="12"/>
        <v>54044.580821917814</v>
      </c>
      <c r="G61" s="488">
        <v>110424</v>
      </c>
      <c r="H61" s="488">
        <f t="shared" si="13"/>
        <v>53163.419178082193</v>
      </c>
      <c r="I61" s="488">
        <f t="shared" si="51"/>
        <v>55665.797260273976</v>
      </c>
      <c r="J61" s="488">
        <v>112632</v>
      </c>
      <c r="K61" s="488">
        <f t="shared" si="14"/>
        <v>54758.202739726032</v>
      </c>
      <c r="L61" s="488">
        <f t="shared" si="40"/>
        <v>56778.871232876714</v>
      </c>
      <c r="M61" s="402">
        <f t="shared" si="15"/>
        <v>114885.1296</v>
      </c>
      <c r="N61" s="402">
        <f t="shared" si="16"/>
        <v>55853.128767123293</v>
      </c>
      <c r="O61" s="402">
        <f t="shared" si="17"/>
        <v>57756.458596721313</v>
      </c>
      <c r="P61" s="402">
        <v>117182.832192</v>
      </c>
      <c r="Q61" s="402">
        <f t="shared" si="18"/>
        <v>57128.671003278687</v>
      </c>
      <c r="R61" s="402">
        <f t="shared" si="19"/>
        <v>58911.587768655736</v>
      </c>
      <c r="S61" s="403">
        <v>119526.48883584001</v>
      </c>
      <c r="T61" s="403">
        <f t="shared" si="20"/>
        <v>58109.842813019182</v>
      </c>
      <c r="U61" s="403">
        <f t="shared" si="21"/>
        <v>60254.449166560444</v>
      </c>
      <c r="V61" s="403">
        <f t="shared" si="41"/>
        <v>122156.07159022849</v>
      </c>
      <c r="W61" s="403">
        <f t="shared" si="22"/>
        <v>59272.039669279569</v>
      </c>
      <c r="X61" s="403">
        <f t="shared" si="23"/>
        <v>61580.047048224777</v>
      </c>
      <c r="Y61" s="403">
        <v>125576</v>
      </c>
      <c r="Z61" s="403">
        <f t="shared" si="24"/>
        <v>62271.934246575343</v>
      </c>
      <c r="AA61" s="403">
        <f t="shared" si="25"/>
        <v>63304.065753424664</v>
      </c>
      <c r="AB61" s="403">
        <f t="shared" si="42"/>
        <v>130285.1</v>
      </c>
      <c r="AC61" s="403">
        <f t="shared" si="26"/>
        <v>64786.579781420769</v>
      </c>
      <c r="AD61" s="403">
        <f t="shared" si="27"/>
        <v>65498.520218579237</v>
      </c>
      <c r="AE61" s="403">
        <f t="shared" si="43"/>
        <v>134193.65300000002</v>
      </c>
      <c r="AF61" s="403">
        <f t="shared" si="28"/>
        <v>66545.345734246584</v>
      </c>
      <c r="AG61" s="403">
        <f t="shared" si="44"/>
        <v>137951.07528400002</v>
      </c>
      <c r="AH61" s="403">
        <f t="shared" si="29"/>
        <v>69542.459869194543</v>
      </c>
      <c r="AI61" s="404">
        <f t="shared" si="45"/>
        <v>141813.70539195201</v>
      </c>
      <c r="AJ61" s="404">
        <f t="shared" si="30"/>
        <v>70324.056646420038</v>
      </c>
      <c r="AK61" s="404">
        <f t="shared" si="31"/>
        <v>71489.648745531973</v>
      </c>
      <c r="AL61" s="404">
        <f t="shared" si="46"/>
        <v>145784.48914292667</v>
      </c>
      <c r="AM61" s="404">
        <f t="shared" si="32"/>
        <v>72293.130232519805</v>
      </c>
      <c r="AN61" s="404">
        <f t="shared" si="33"/>
        <v>73491.358910406881</v>
      </c>
      <c r="AO61" s="404">
        <f t="shared" si="47"/>
        <v>149866.45483892862</v>
      </c>
      <c r="AP61" s="404">
        <f t="shared" si="34"/>
        <v>74523.756231379812</v>
      </c>
      <c r="AQ61" s="404">
        <f t="shared" si="35"/>
        <v>75342.698607548809</v>
      </c>
      <c r="AR61" s="404">
        <f t="shared" si="48"/>
        <v>154062.71557441863</v>
      </c>
      <c r="AS61" s="404">
        <f t="shared" si="36"/>
        <v>76398.223339643213</v>
      </c>
      <c r="AT61" s="404">
        <f t="shared" si="37"/>
        <v>77664.492234775433</v>
      </c>
      <c r="AU61" s="404">
        <f t="shared" si="49"/>
        <v>158376.47161050237</v>
      </c>
      <c r="AV61" s="404">
        <f t="shared" si="38"/>
        <v>78537.373593153228</v>
      </c>
      <c r="AW61" s="404">
        <f t="shared" si="39"/>
        <v>79839.098017349141</v>
      </c>
    </row>
    <row r="62" spans="1:51" ht="24">
      <c r="A62" s="405" t="s">
        <v>55</v>
      </c>
      <c r="B62" s="405" t="s">
        <v>519</v>
      </c>
      <c r="C62" s="405">
        <v>6</v>
      </c>
      <c r="D62" s="488">
        <v>110590</v>
      </c>
      <c r="E62" s="488">
        <f t="shared" si="50"/>
        <v>54992.841530054648</v>
      </c>
      <c r="F62" s="488">
        <f t="shared" si="12"/>
        <v>55749.479452054802</v>
      </c>
      <c r="G62" s="488">
        <v>113908</v>
      </c>
      <c r="H62" s="488">
        <f t="shared" si="13"/>
        <v>54840.520547945205</v>
      </c>
      <c r="I62" s="488">
        <f t="shared" si="51"/>
        <v>57422.115068493156</v>
      </c>
      <c r="J62" s="488">
        <v>116186</v>
      </c>
      <c r="K62" s="488">
        <f t="shared" si="14"/>
        <v>56485.884931506851</v>
      </c>
      <c r="L62" s="488">
        <f t="shared" si="40"/>
        <v>58570.476712328775</v>
      </c>
      <c r="M62" s="402">
        <f t="shared" si="15"/>
        <v>118509.88320000001</v>
      </c>
      <c r="N62" s="402">
        <f t="shared" si="16"/>
        <v>57615.523287671233</v>
      </c>
      <c r="O62" s="402">
        <f t="shared" si="17"/>
        <v>59578.739095081975</v>
      </c>
      <c r="P62" s="402">
        <v>120880.08086400002</v>
      </c>
      <c r="Q62" s="402">
        <f t="shared" si="18"/>
        <v>58931.144104918036</v>
      </c>
      <c r="R62" s="402">
        <f t="shared" si="19"/>
        <v>60770.313876983615</v>
      </c>
      <c r="S62" s="403">
        <v>123297.68248128002</v>
      </c>
      <c r="T62" s="403">
        <f t="shared" si="20"/>
        <v>59943.272976394532</v>
      </c>
      <c r="U62" s="403">
        <f t="shared" si="21"/>
        <v>62155.544045357601</v>
      </c>
      <c r="V62" s="403">
        <f t="shared" si="41"/>
        <v>126010.23149586818</v>
      </c>
      <c r="W62" s="403">
        <f t="shared" si="22"/>
        <v>61142.138435922425</v>
      </c>
      <c r="X62" s="403">
        <f t="shared" si="23"/>
        <v>63522.966014355472</v>
      </c>
      <c r="Y62" s="403">
        <v>129539</v>
      </c>
      <c r="Z62" s="403">
        <f t="shared" si="24"/>
        <v>64237.147945205485</v>
      </c>
      <c r="AA62" s="403">
        <f t="shared" si="25"/>
        <v>65301.852054794523</v>
      </c>
      <c r="AB62" s="403">
        <f t="shared" si="42"/>
        <v>134396.71250000002</v>
      </c>
      <c r="AC62" s="403">
        <f t="shared" si="26"/>
        <v>66831.152117486345</v>
      </c>
      <c r="AD62" s="403">
        <f t="shared" si="27"/>
        <v>67565.560382513679</v>
      </c>
      <c r="AE62" s="403">
        <f t="shared" si="43"/>
        <v>138428.61387500004</v>
      </c>
      <c r="AF62" s="403">
        <f t="shared" si="28"/>
        <v>68645.422222945228</v>
      </c>
      <c r="AG62" s="403">
        <f t="shared" si="44"/>
        <v>142304.61506350004</v>
      </c>
      <c r="AH62" s="403">
        <f t="shared" si="29"/>
        <v>71737.121018312348</v>
      </c>
      <c r="AI62" s="404">
        <f t="shared" si="45"/>
        <v>146289.14428527805</v>
      </c>
      <c r="AJ62" s="404">
        <f t="shared" si="30"/>
        <v>72543.383878452951</v>
      </c>
      <c r="AK62" s="404">
        <f t="shared" si="31"/>
        <v>73745.760406825109</v>
      </c>
      <c r="AL62" s="404">
        <f t="shared" si="46"/>
        <v>150385.24032526583</v>
      </c>
      <c r="AM62" s="404">
        <f t="shared" si="32"/>
        <v>74574.598627049636</v>
      </c>
      <c r="AN62" s="404">
        <f t="shared" si="33"/>
        <v>75810.641698216205</v>
      </c>
      <c r="AO62" s="404">
        <f t="shared" si="47"/>
        <v>154596.02705437326</v>
      </c>
      <c r="AP62" s="404">
        <f t="shared" si="34"/>
        <v>76875.620010644634</v>
      </c>
      <c r="AQ62" s="404">
        <f t="shared" si="35"/>
        <v>77720.407043728628</v>
      </c>
      <c r="AR62" s="404">
        <f t="shared" si="48"/>
        <v>158924.71581189573</v>
      </c>
      <c r="AS62" s="404">
        <f t="shared" si="36"/>
        <v>78809.242635488015</v>
      </c>
      <c r="AT62" s="404">
        <f t="shared" si="37"/>
        <v>80115.473176407715</v>
      </c>
      <c r="AU62" s="404">
        <f t="shared" si="49"/>
        <v>163374.60785462882</v>
      </c>
      <c r="AV62" s="404">
        <f t="shared" si="38"/>
        <v>81015.901429281686</v>
      </c>
      <c r="AW62" s="404">
        <f t="shared" si="39"/>
        <v>82358.706425347133</v>
      </c>
    </row>
    <row r="63" spans="1:51" ht="24">
      <c r="A63" s="405" t="s">
        <v>56</v>
      </c>
      <c r="B63" s="405" t="s">
        <v>520</v>
      </c>
      <c r="C63" s="405">
        <v>1</v>
      </c>
      <c r="D63" s="488">
        <v>117361</v>
      </c>
      <c r="E63" s="488">
        <f t="shared" si="50"/>
        <v>58359.841530054648</v>
      </c>
      <c r="F63" s="488">
        <f t="shared" si="12"/>
        <v>59162.805479452058</v>
      </c>
      <c r="G63" s="488">
        <v>120882</v>
      </c>
      <c r="H63" s="488">
        <f t="shared" si="13"/>
        <v>58198.19452054795</v>
      </c>
      <c r="I63" s="488">
        <f t="shared" si="51"/>
        <v>60937.775342465757</v>
      </c>
      <c r="J63" s="488">
        <v>123300</v>
      </c>
      <c r="K63" s="488">
        <f t="shared" si="14"/>
        <v>59944.224657534251</v>
      </c>
      <c r="L63" s="488">
        <f t="shared" si="40"/>
        <v>62156.712328767127</v>
      </c>
      <c r="M63" s="402">
        <f t="shared" si="15"/>
        <v>125765.63280000001</v>
      </c>
      <c r="N63" s="402">
        <f t="shared" si="16"/>
        <v>61143.28767123288</v>
      </c>
      <c r="O63" s="402">
        <f t="shared" si="17"/>
        <v>63226.438347540985</v>
      </c>
      <c r="P63" s="402">
        <v>128280.94545600002</v>
      </c>
      <c r="Q63" s="402">
        <f t="shared" si="18"/>
        <v>62539.194452459022</v>
      </c>
      <c r="R63" s="402">
        <f t="shared" si="19"/>
        <v>64490.96711449181</v>
      </c>
      <c r="S63" s="403">
        <v>130846.56436512002</v>
      </c>
      <c r="T63" s="403">
        <f t="shared" si="20"/>
        <v>63613.290760372613</v>
      </c>
      <c r="U63" s="403">
        <f t="shared" si="21"/>
        <v>65961.007789539959</v>
      </c>
      <c r="V63" s="403">
        <f t="shared" si="41"/>
        <v>133725.18878115265</v>
      </c>
      <c r="W63" s="403">
        <f t="shared" si="22"/>
        <v>64885.556575580071</v>
      </c>
      <c r="X63" s="403">
        <f t="shared" si="23"/>
        <v>67412.149960909839</v>
      </c>
      <c r="Y63" s="403">
        <v>137470</v>
      </c>
      <c r="Z63" s="403">
        <f t="shared" si="24"/>
        <v>68170.054794520547</v>
      </c>
      <c r="AA63" s="403">
        <f t="shared" si="25"/>
        <v>69299.945205479453</v>
      </c>
      <c r="AB63" s="403">
        <f t="shared" si="42"/>
        <v>142625.125</v>
      </c>
      <c r="AC63" s="403">
        <f t="shared" si="26"/>
        <v>70922.876366120225</v>
      </c>
      <c r="AD63" s="403">
        <f t="shared" si="27"/>
        <v>71702.248633879775</v>
      </c>
      <c r="AE63" s="403">
        <f t="shared" si="43"/>
        <v>146903.87875</v>
      </c>
      <c r="AF63" s="403">
        <f t="shared" si="28"/>
        <v>72848.224804794518</v>
      </c>
      <c r="AG63" s="403">
        <f t="shared" si="44"/>
        <v>151017.187355</v>
      </c>
      <c r="AH63" s="403">
        <f t="shared" si="29"/>
        <v>76129.212255671242</v>
      </c>
      <c r="AI63" s="404">
        <f t="shared" si="45"/>
        <v>155245.66860094</v>
      </c>
      <c r="AJ63" s="404">
        <f t="shared" si="30"/>
        <v>76984.838402109977</v>
      </c>
      <c r="AK63" s="404">
        <f t="shared" si="31"/>
        <v>78260.830198830037</v>
      </c>
      <c r="AL63" s="404">
        <f t="shared" si="46"/>
        <v>159592.54732176632</v>
      </c>
      <c r="AM63" s="404">
        <f t="shared" si="32"/>
        <v>79140.41387736905</v>
      </c>
      <c r="AN63" s="404">
        <f t="shared" si="33"/>
        <v>80452.133444397274</v>
      </c>
      <c r="AO63" s="404">
        <f t="shared" si="47"/>
        <v>164061.1386467758</v>
      </c>
      <c r="AP63" s="404">
        <f t="shared" si="34"/>
        <v>81582.314846210909</v>
      </c>
      <c r="AQ63" s="404">
        <f t="shared" si="35"/>
        <v>82478.823800564889</v>
      </c>
      <c r="AR63" s="404">
        <f t="shared" si="48"/>
        <v>168654.85052888552</v>
      </c>
      <c r="AS63" s="404">
        <f t="shared" si="36"/>
        <v>83634.323138981592</v>
      </c>
      <c r="AT63" s="404">
        <f t="shared" si="37"/>
        <v>85020.527389903946</v>
      </c>
      <c r="AU63" s="404">
        <f t="shared" si="49"/>
        <v>173377.18634369431</v>
      </c>
      <c r="AV63" s="404">
        <f t="shared" si="38"/>
        <v>85976.084186873079</v>
      </c>
      <c r="AW63" s="404">
        <f t="shared" si="39"/>
        <v>87401.102156821245</v>
      </c>
    </row>
    <row r="64" spans="1:51" ht="24">
      <c r="A64" s="405" t="s">
        <v>57</v>
      </c>
      <c r="B64" s="405" t="s">
        <v>520</v>
      </c>
      <c r="C64" s="405">
        <v>2</v>
      </c>
      <c r="D64" s="488">
        <v>120750</v>
      </c>
      <c r="E64" s="488">
        <f t="shared" si="50"/>
        <v>60045.081967213111</v>
      </c>
      <c r="F64" s="488">
        <f t="shared" si="12"/>
        <v>60871.232876712333</v>
      </c>
      <c r="G64" s="488">
        <v>124373</v>
      </c>
      <c r="H64" s="488">
        <f t="shared" si="13"/>
        <v>59878.767123287675</v>
      </c>
      <c r="I64" s="488">
        <f t="shared" si="51"/>
        <v>62697.621917808225</v>
      </c>
      <c r="J64" s="488">
        <v>126860</v>
      </c>
      <c r="K64" s="488">
        <f t="shared" si="14"/>
        <v>61675.378082191783</v>
      </c>
      <c r="L64" s="488">
        <f t="shared" si="40"/>
        <v>63951.342465753427</v>
      </c>
      <c r="M64" s="402">
        <f t="shared" si="15"/>
        <v>129397.66919999999</v>
      </c>
      <c r="N64" s="402">
        <f t="shared" si="16"/>
        <v>62908.65753424658</v>
      </c>
      <c r="O64" s="402">
        <f t="shared" si="17"/>
        <v>65052.380144262293</v>
      </c>
      <c r="P64" s="402">
        <v>131985.622584</v>
      </c>
      <c r="Q64" s="402">
        <f t="shared" si="18"/>
        <v>64345.289055737696</v>
      </c>
      <c r="R64" s="402">
        <f t="shared" si="19"/>
        <v>66353.427747147536</v>
      </c>
      <c r="S64" s="403">
        <v>134625.33503568001</v>
      </c>
      <c r="T64" s="403">
        <f t="shared" si="20"/>
        <v>65450.404623846574</v>
      </c>
      <c r="U64" s="403">
        <f t="shared" si="21"/>
        <v>67865.922319356498</v>
      </c>
      <c r="V64" s="403">
        <f t="shared" si="41"/>
        <v>137587.09240646497</v>
      </c>
      <c r="W64" s="403">
        <f t="shared" si="22"/>
        <v>66759.41271632351</v>
      </c>
      <c r="X64" s="403">
        <f t="shared" si="23"/>
        <v>69358.972610382349</v>
      </c>
      <c r="Y64" s="403">
        <v>141439</v>
      </c>
      <c r="Z64" s="403">
        <f t="shared" si="24"/>
        <v>70138.243835616435</v>
      </c>
      <c r="AA64" s="403">
        <f t="shared" si="25"/>
        <v>71300.756164383565</v>
      </c>
      <c r="AB64" s="403">
        <f t="shared" si="42"/>
        <v>146742.96250000002</v>
      </c>
      <c r="AC64" s="403">
        <f t="shared" si="26"/>
        <v>72970.544193989088</v>
      </c>
      <c r="AD64" s="403">
        <f t="shared" si="27"/>
        <v>73772.418306010935</v>
      </c>
      <c r="AE64" s="403">
        <f t="shared" si="43"/>
        <v>151145.25137500002</v>
      </c>
      <c r="AF64" s="403">
        <f t="shared" si="28"/>
        <v>74951.480818835626</v>
      </c>
      <c r="AG64" s="403">
        <f t="shared" si="44"/>
        <v>155377.31841350003</v>
      </c>
      <c r="AH64" s="403">
        <f t="shared" si="29"/>
        <v>78327.196131737015</v>
      </c>
      <c r="AI64" s="404">
        <f t="shared" si="45"/>
        <v>159727.88332907803</v>
      </c>
      <c r="AJ64" s="404">
        <f t="shared" si="30"/>
        <v>79207.525705652399</v>
      </c>
      <c r="AK64" s="404">
        <f t="shared" si="31"/>
        <v>80520.357623425647</v>
      </c>
      <c r="AL64" s="404">
        <f t="shared" si="46"/>
        <v>164200.26406229223</v>
      </c>
      <c r="AM64" s="404">
        <f t="shared" si="32"/>
        <v>81425.336425410671</v>
      </c>
      <c r="AN64" s="404">
        <f t="shared" si="33"/>
        <v>82774.927636881577</v>
      </c>
      <c r="AO64" s="404">
        <f t="shared" si="47"/>
        <v>168797.87145603643</v>
      </c>
      <c r="AP64" s="404">
        <f t="shared" si="34"/>
        <v>83937.739357919752</v>
      </c>
      <c r="AQ64" s="404">
        <f t="shared" si="35"/>
        <v>84860.132098116679</v>
      </c>
      <c r="AR64" s="404">
        <f t="shared" si="48"/>
        <v>173524.21185680546</v>
      </c>
      <c r="AS64" s="404">
        <f t="shared" si="36"/>
        <v>86048.992728991201</v>
      </c>
      <c r="AT64" s="404">
        <f t="shared" si="37"/>
        <v>87475.219127814271</v>
      </c>
      <c r="AU64" s="404">
        <f t="shared" si="49"/>
        <v>178382.88978879602</v>
      </c>
      <c r="AV64" s="404">
        <f t="shared" si="38"/>
        <v>88458.364525402954</v>
      </c>
      <c r="AW64" s="404">
        <f t="shared" si="39"/>
        <v>89924.525263393065</v>
      </c>
    </row>
    <row r="65" spans="1:49" ht="24">
      <c r="A65" s="405" t="s">
        <v>58</v>
      </c>
      <c r="B65" s="405" t="s">
        <v>520</v>
      </c>
      <c r="C65" s="405">
        <v>3</v>
      </c>
      <c r="D65" s="488">
        <v>124129</v>
      </c>
      <c r="E65" s="488">
        <f t="shared" si="50"/>
        <v>61725.349726775959</v>
      </c>
      <c r="F65" s="488">
        <f t="shared" si="12"/>
        <v>62574.619178082197</v>
      </c>
      <c r="G65" s="488">
        <v>127853</v>
      </c>
      <c r="H65" s="488">
        <f t="shared" si="13"/>
        <v>61554.38082191781</v>
      </c>
      <c r="I65" s="488">
        <f t="shared" si="51"/>
        <v>64451.923287671241</v>
      </c>
      <c r="J65" s="488">
        <v>130410</v>
      </c>
      <c r="K65" s="488">
        <f t="shared" si="14"/>
        <v>63401.076712328766</v>
      </c>
      <c r="L65" s="488">
        <f t="shared" si="40"/>
        <v>65740.931506849316</v>
      </c>
      <c r="M65" s="402">
        <f t="shared" si="15"/>
        <v>133018.26120000001</v>
      </c>
      <c r="N65" s="402">
        <f t="shared" si="16"/>
        <v>64669.068493150684</v>
      </c>
      <c r="O65" s="402">
        <f t="shared" si="17"/>
        <v>66872.568472131155</v>
      </c>
      <c r="P65" s="402">
        <v>135678.62642400002</v>
      </c>
      <c r="Q65" s="402">
        <f t="shared" si="18"/>
        <v>66145.692727868853</v>
      </c>
      <c r="R65" s="402">
        <f t="shared" si="19"/>
        <v>68210.019841573783</v>
      </c>
      <c r="S65" s="403">
        <v>138392.19895248002</v>
      </c>
      <c r="T65" s="403">
        <f t="shared" si="20"/>
        <v>67281.729815736995</v>
      </c>
      <c r="U65" s="403">
        <f t="shared" si="21"/>
        <v>69764.834540428288</v>
      </c>
      <c r="V65" s="403">
        <f t="shared" si="41"/>
        <v>141436.82732943457</v>
      </c>
      <c r="W65" s="403">
        <f t="shared" si="22"/>
        <v>68627.364412051742</v>
      </c>
      <c r="X65" s="403">
        <f t="shared" si="23"/>
        <v>71299.6609003177</v>
      </c>
      <c r="Y65" s="403">
        <v>145397</v>
      </c>
      <c r="Z65" s="403">
        <f t="shared" si="24"/>
        <v>72100.978082191781</v>
      </c>
      <c r="AA65" s="403">
        <f t="shared" si="25"/>
        <v>73296.021917808219</v>
      </c>
      <c r="AB65" s="403">
        <f t="shared" si="42"/>
        <v>150849.38750000001</v>
      </c>
      <c r="AC65" s="403">
        <f t="shared" si="26"/>
        <v>75012.536953551913</v>
      </c>
      <c r="AD65" s="403">
        <f t="shared" si="27"/>
        <v>75836.850546448099</v>
      </c>
      <c r="AE65" s="403">
        <f t="shared" si="43"/>
        <v>155374.86912500003</v>
      </c>
      <c r="AF65" s="403">
        <f t="shared" si="28"/>
        <v>77048.907703082208</v>
      </c>
      <c r="AG65" s="403">
        <f t="shared" si="44"/>
        <v>159725.36546050003</v>
      </c>
      <c r="AH65" s="403">
        <f t="shared" si="29"/>
        <v>80519.088341731534</v>
      </c>
      <c r="AI65" s="404">
        <f t="shared" si="45"/>
        <v>164197.67569339403</v>
      </c>
      <c r="AJ65" s="404">
        <f t="shared" si="30"/>
        <v>81424.052878094037</v>
      </c>
      <c r="AK65" s="404">
        <f t="shared" si="31"/>
        <v>82773.622815300012</v>
      </c>
      <c r="AL65" s="404">
        <f t="shared" si="46"/>
        <v>168795.21061280908</v>
      </c>
      <c r="AM65" s="404">
        <f t="shared" si="32"/>
        <v>83703.926358680677</v>
      </c>
      <c r="AN65" s="404">
        <f t="shared" si="33"/>
        <v>85091.284254128419</v>
      </c>
      <c r="AO65" s="404">
        <f t="shared" si="47"/>
        <v>173521.47650996773</v>
      </c>
      <c r="AP65" s="404">
        <f t="shared" si="34"/>
        <v>86286.635860147886</v>
      </c>
      <c r="AQ65" s="404">
        <f t="shared" si="35"/>
        <v>87234.840649819846</v>
      </c>
      <c r="AR65" s="404">
        <f t="shared" si="48"/>
        <v>178380.07785224685</v>
      </c>
      <c r="AS65" s="404">
        <f t="shared" si="36"/>
        <v>88456.970113032003</v>
      </c>
      <c r="AT65" s="404">
        <f t="shared" si="37"/>
        <v>89923.107739214858</v>
      </c>
      <c r="AU65" s="404">
        <f t="shared" si="49"/>
        <v>183374.72003210976</v>
      </c>
      <c r="AV65" s="404">
        <f t="shared" si="38"/>
        <v>90933.765276196893</v>
      </c>
      <c r="AW65" s="404">
        <f t="shared" si="39"/>
        <v>92440.95475591287</v>
      </c>
    </row>
    <row r="66" spans="1:49" ht="24">
      <c r="A66" s="405" t="s">
        <v>59</v>
      </c>
      <c r="B66" s="405" t="s">
        <v>520</v>
      </c>
      <c r="C66" s="405">
        <v>4</v>
      </c>
      <c r="D66" s="488">
        <v>127518</v>
      </c>
      <c r="E66" s="488">
        <f t="shared" si="50"/>
        <v>63410.590163934423</v>
      </c>
      <c r="F66" s="488">
        <f t="shared" si="12"/>
        <v>64283.046575342472</v>
      </c>
      <c r="G66" s="488">
        <v>131344</v>
      </c>
      <c r="H66" s="488">
        <f t="shared" si="13"/>
        <v>63234.953424657535</v>
      </c>
      <c r="I66" s="488">
        <f t="shared" si="51"/>
        <v>66211.769863013702</v>
      </c>
      <c r="J66" s="488">
        <v>133971</v>
      </c>
      <c r="K66" s="488">
        <f t="shared" si="14"/>
        <v>65132.230136986305</v>
      </c>
      <c r="L66" s="488">
        <f t="shared" si="40"/>
        <v>67536.065753424657</v>
      </c>
      <c r="M66" s="402">
        <f t="shared" si="15"/>
        <v>136650.29760000002</v>
      </c>
      <c r="N66" s="402">
        <f t="shared" si="16"/>
        <v>66434.934246575343</v>
      </c>
      <c r="O66" s="402">
        <f t="shared" si="17"/>
        <v>68698.510268852464</v>
      </c>
      <c r="P66" s="402">
        <v>139383.30355200003</v>
      </c>
      <c r="Q66" s="402">
        <f t="shared" si="18"/>
        <v>67951.787331147556</v>
      </c>
      <c r="R66" s="402">
        <f t="shared" si="19"/>
        <v>70072.480474229524</v>
      </c>
      <c r="S66" s="403">
        <v>142170.96962304003</v>
      </c>
      <c r="T66" s="403">
        <f t="shared" si="20"/>
        <v>69118.843679210971</v>
      </c>
      <c r="U66" s="403">
        <f t="shared" si="21"/>
        <v>71669.749070244841</v>
      </c>
      <c r="V66" s="403">
        <f t="shared" si="41"/>
        <v>145298.73095474692</v>
      </c>
      <c r="W66" s="403">
        <f t="shared" si="22"/>
        <v>70501.220552795188</v>
      </c>
      <c r="X66" s="403">
        <f t="shared" si="23"/>
        <v>73246.483549790239</v>
      </c>
      <c r="Y66" s="403">
        <v>149367</v>
      </c>
      <c r="Z66" s="403">
        <f t="shared" si="24"/>
        <v>74069.663013698635</v>
      </c>
      <c r="AA66" s="403">
        <f t="shared" si="25"/>
        <v>75297.33698630138</v>
      </c>
      <c r="AB66" s="403">
        <f t="shared" si="42"/>
        <v>154968.26250000001</v>
      </c>
      <c r="AC66" s="403">
        <f t="shared" si="26"/>
        <v>77060.720696721313</v>
      </c>
      <c r="AD66" s="403">
        <f t="shared" si="27"/>
        <v>77907.541803278698</v>
      </c>
      <c r="AE66" s="403">
        <f t="shared" si="43"/>
        <v>159617.31037500003</v>
      </c>
      <c r="AF66" s="403">
        <f t="shared" si="28"/>
        <v>79152.693638013719</v>
      </c>
      <c r="AG66" s="403">
        <f t="shared" si="44"/>
        <v>164086.59506550003</v>
      </c>
      <c r="AH66" s="403">
        <f t="shared" si="29"/>
        <v>82717.626005621947</v>
      </c>
      <c r="AI66" s="404">
        <f t="shared" si="45"/>
        <v>168681.01972733403</v>
      </c>
      <c r="AJ66" s="404">
        <f t="shared" si="30"/>
        <v>83647.300193554693</v>
      </c>
      <c r="AK66" s="404">
        <f t="shared" si="31"/>
        <v>85033.719533779353</v>
      </c>
      <c r="AL66" s="404">
        <f t="shared" si="46"/>
        <v>173404.08827969938</v>
      </c>
      <c r="AM66" s="404">
        <f t="shared" si="32"/>
        <v>85989.424598974219</v>
      </c>
      <c r="AN66" s="404">
        <f t="shared" si="33"/>
        <v>87414.663680725178</v>
      </c>
      <c r="AO66" s="404">
        <f t="shared" si="47"/>
        <v>178259.40275153096</v>
      </c>
      <c r="AP66" s="404">
        <f t="shared" si="34"/>
        <v>88642.653827264032</v>
      </c>
      <c r="AQ66" s="404">
        <f t="shared" si="35"/>
        <v>89616.748924266925</v>
      </c>
      <c r="AR66" s="404">
        <f t="shared" si="48"/>
        <v>183250.66602857382</v>
      </c>
      <c r="AS66" s="404">
        <f t="shared" si="36"/>
        <v>90872.24808540236</v>
      </c>
      <c r="AT66" s="404">
        <f t="shared" si="37"/>
        <v>92378.417943171473</v>
      </c>
      <c r="AU66" s="404">
        <f t="shared" si="49"/>
        <v>188381.68467737388</v>
      </c>
      <c r="AV66" s="404">
        <f t="shared" si="38"/>
        <v>93416.671031793623</v>
      </c>
      <c r="AW66" s="404">
        <f t="shared" si="39"/>
        <v>94965.013645580271</v>
      </c>
    </row>
    <row r="67" spans="1:49" ht="24">
      <c r="A67" s="405" t="s">
        <v>60</v>
      </c>
      <c r="B67" s="405" t="s">
        <v>521</v>
      </c>
      <c r="C67" s="405">
        <v>1</v>
      </c>
      <c r="D67" s="488">
        <v>133164</v>
      </c>
      <c r="E67" s="488">
        <f t="shared" si="50"/>
        <v>66218.163934426222</v>
      </c>
      <c r="F67" s="488">
        <f t="shared" si="12"/>
        <v>67129.249315068504</v>
      </c>
      <c r="G67" s="488">
        <v>137159</v>
      </c>
      <c r="H67" s="488">
        <f t="shared" si="13"/>
        <v>66034.75068493151</v>
      </c>
      <c r="I67" s="488">
        <f t="shared" si="51"/>
        <v>69143.167123287683</v>
      </c>
      <c r="J67" s="488">
        <v>139902</v>
      </c>
      <c r="K67" s="488">
        <f t="shared" si="14"/>
        <v>68015.832876712331</v>
      </c>
      <c r="L67" s="488">
        <f t="shared" si="40"/>
        <v>70525.939726027398</v>
      </c>
      <c r="M67" s="402">
        <f t="shared" si="15"/>
        <v>142700.2236</v>
      </c>
      <c r="N67" s="402">
        <f t="shared" si="16"/>
        <v>69376.060273972602</v>
      </c>
      <c r="O67" s="402">
        <f t="shared" si="17"/>
        <v>71740.003121311471</v>
      </c>
      <c r="P67" s="402">
        <v>145554.228072</v>
      </c>
      <c r="Q67" s="402">
        <f t="shared" si="18"/>
        <v>70960.220478688527</v>
      </c>
      <c r="R67" s="402">
        <f t="shared" si="19"/>
        <v>73174.803183737706</v>
      </c>
      <c r="S67" s="403">
        <v>148465.31263344001</v>
      </c>
      <c r="T67" s="403">
        <f t="shared" si="20"/>
        <v>72178.945975430135</v>
      </c>
      <c r="U67" s="403">
        <f t="shared" si="21"/>
        <v>74842.787738501269</v>
      </c>
      <c r="V67" s="403">
        <f t="shared" si="41"/>
        <v>151731.54951137569</v>
      </c>
      <c r="W67" s="403">
        <f t="shared" si="22"/>
        <v>73622.524894938746</v>
      </c>
      <c r="X67" s="403">
        <f t="shared" si="23"/>
        <v>76489.329068748295</v>
      </c>
      <c r="Y67" s="403">
        <v>155980</v>
      </c>
      <c r="Z67" s="403">
        <f t="shared" si="24"/>
        <v>77348.986301369863</v>
      </c>
      <c r="AA67" s="403">
        <f t="shared" si="25"/>
        <v>78631.013698630137</v>
      </c>
      <c r="AB67" s="403">
        <f t="shared" si="42"/>
        <v>161829.25</v>
      </c>
      <c r="AC67" s="403">
        <f t="shared" si="26"/>
        <v>80472.468579234977</v>
      </c>
      <c r="AD67" s="403">
        <f t="shared" si="27"/>
        <v>81356.781420765023</v>
      </c>
      <c r="AE67" s="403">
        <f t="shared" si="43"/>
        <v>166684.1275</v>
      </c>
      <c r="AF67" s="403">
        <f t="shared" si="28"/>
        <v>82657.060486301372</v>
      </c>
      <c r="AG67" s="403">
        <f t="shared" si="44"/>
        <v>171351.28307</v>
      </c>
      <c r="AH67" s="403">
        <f t="shared" si="29"/>
        <v>86379.824890082207</v>
      </c>
      <c r="AI67" s="404">
        <f t="shared" si="45"/>
        <v>176149.11899596002</v>
      </c>
      <c r="AJ67" s="404">
        <f t="shared" si="30"/>
        <v>87350.659008955525</v>
      </c>
      <c r="AK67" s="404">
        <f t="shared" si="31"/>
        <v>88798.459987004506</v>
      </c>
      <c r="AL67" s="404">
        <f t="shared" si="46"/>
        <v>181081.2943278469</v>
      </c>
      <c r="AM67" s="404">
        <f t="shared" si="32"/>
        <v>89796.477461206276</v>
      </c>
      <c r="AN67" s="404">
        <f t="shared" si="33"/>
        <v>91284.816866640642</v>
      </c>
      <c r="AO67" s="404">
        <f t="shared" si="47"/>
        <v>186151.57056902663</v>
      </c>
      <c r="AP67" s="404">
        <f t="shared" si="34"/>
        <v>92567.174435964058</v>
      </c>
      <c r="AQ67" s="404">
        <f t="shared" si="35"/>
        <v>93584.396133062575</v>
      </c>
      <c r="AR67" s="404">
        <f t="shared" si="48"/>
        <v>191363.81454495937</v>
      </c>
      <c r="AS67" s="404">
        <f t="shared" si="36"/>
        <v>94895.48063736342</v>
      </c>
      <c r="AT67" s="404">
        <f t="shared" si="37"/>
        <v>96468.333907595967</v>
      </c>
      <c r="AU67" s="404">
        <f t="shared" si="49"/>
        <v>196722.00135221824</v>
      </c>
      <c r="AV67" s="404">
        <f t="shared" si="38"/>
        <v>97552.554095209591</v>
      </c>
      <c r="AW67" s="404">
        <f t="shared" si="39"/>
        <v>99169.447257008651</v>
      </c>
    </row>
    <row r="68" spans="1:49" ht="24">
      <c r="A68" s="405" t="s">
        <v>61</v>
      </c>
      <c r="B68" s="405" t="s">
        <v>521</v>
      </c>
      <c r="C68" s="405">
        <v>2</v>
      </c>
      <c r="D68" s="488">
        <v>137673</v>
      </c>
      <c r="E68" s="488">
        <f t="shared" si="50"/>
        <v>68460.344262295082</v>
      </c>
      <c r="F68" s="488">
        <f t="shared" si="12"/>
        <v>69402.279452054805</v>
      </c>
      <c r="G68" s="488">
        <v>141803</v>
      </c>
      <c r="H68" s="488">
        <f t="shared" si="13"/>
        <v>68270.72054794521</v>
      </c>
      <c r="I68" s="488">
        <f t="shared" si="51"/>
        <v>71484.252054794531</v>
      </c>
      <c r="J68" s="488">
        <v>144639</v>
      </c>
      <c r="K68" s="488">
        <f t="shared" si="14"/>
        <v>70318.747945205483</v>
      </c>
      <c r="L68" s="488">
        <f t="shared" si="40"/>
        <v>72913.90684931507</v>
      </c>
      <c r="M68" s="402">
        <f t="shared" si="15"/>
        <v>147531.8412</v>
      </c>
      <c r="N68" s="402">
        <f t="shared" si="16"/>
        <v>71725.09315068493</v>
      </c>
      <c r="O68" s="402">
        <f t="shared" si="17"/>
        <v>74169.013062295082</v>
      </c>
      <c r="P68" s="402">
        <v>150482.47802400001</v>
      </c>
      <c r="Q68" s="402">
        <f t="shared" si="18"/>
        <v>73362.828137704913</v>
      </c>
      <c r="R68" s="402">
        <f t="shared" si="19"/>
        <v>75652.393323540993</v>
      </c>
      <c r="S68" s="403">
        <v>153492.12758448001</v>
      </c>
      <c r="T68" s="403">
        <f t="shared" si="20"/>
        <v>74622.817869435617</v>
      </c>
      <c r="U68" s="403">
        <f t="shared" si="21"/>
        <v>77376.85335765568</v>
      </c>
      <c r="V68" s="403">
        <f t="shared" si="41"/>
        <v>156868.95439133857</v>
      </c>
      <c r="W68" s="403">
        <f t="shared" si="22"/>
        <v>76115.274226824331</v>
      </c>
      <c r="X68" s="403">
        <f t="shared" si="23"/>
        <v>79079.14413152411</v>
      </c>
      <c r="Y68" s="403">
        <v>161261</v>
      </c>
      <c r="Z68" s="403">
        <f t="shared" si="24"/>
        <v>79967.783561643839</v>
      </c>
      <c r="AA68" s="403">
        <f t="shared" si="25"/>
        <v>81293.216438356176</v>
      </c>
      <c r="AB68" s="403">
        <f t="shared" si="42"/>
        <v>167308.28750000001</v>
      </c>
      <c r="AC68" s="403">
        <f t="shared" si="26"/>
        <v>83197.017281420762</v>
      </c>
      <c r="AD68" s="403">
        <f t="shared" si="27"/>
        <v>84111.270218579244</v>
      </c>
      <c r="AE68" s="403">
        <f t="shared" si="43"/>
        <v>172327.53612500001</v>
      </c>
      <c r="AF68" s="403">
        <f t="shared" si="28"/>
        <v>85455.572708561653</v>
      </c>
      <c r="AG68" s="403">
        <f t="shared" si="44"/>
        <v>177152.70713650002</v>
      </c>
      <c r="AH68" s="403">
        <f t="shared" si="29"/>
        <v>89304.378392098646</v>
      </c>
      <c r="AI68" s="404">
        <f t="shared" si="45"/>
        <v>182112.98293632202</v>
      </c>
      <c r="AJ68" s="404">
        <f t="shared" si="30"/>
        <v>90308.081949244617</v>
      </c>
      <c r="AK68" s="404">
        <f t="shared" si="31"/>
        <v>91804.900987077403</v>
      </c>
      <c r="AL68" s="404">
        <f t="shared" si="46"/>
        <v>187212.14645853903</v>
      </c>
      <c r="AM68" s="404">
        <f t="shared" si="32"/>
        <v>92836.708243823465</v>
      </c>
      <c r="AN68" s="404">
        <f t="shared" si="33"/>
        <v>94375.43821471557</v>
      </c>
      <c r="AO68" s="404">
        <f t="shared" si="47"/>
        <v>192454.08655937813</v>
      </c>
      <c r="AP68" s="404">
        <f t="shared" si="34"/>
        <v>95701.212442095144</v>
      </c>
      <c r="AQ68" s="404">
        <f t="shared" si="35"/>
        <v>96752.87411728299</v>
      </c>
      <c r="AR68" s="404">
        <f t="shared" si="48"/>
        <v>197842.80098304074</v>
      </c>
      <c r="AS68" s="404">
        <f t="shared" si="36"/>
        <v>98108.347884740753</v>
      </c>
      <c r="AT68" s="404">
        <f t="shared" si="37"/>
        <v>99734.4530983</v>
      </c>
      <c r="AU68" s="404">
        <f t="shared" si="49"/>
        <v>203382.39941056588</v>
      </c>
      <c r="AV68" s="404">
        <f t="shared" si="38"/>
        <v>100855.38162551349</v>
      </c>
      <c r="AW68" s="404">
        <f t="shared" si="39"/>
        <v>102527.01778505239</v>
      </c>
    </row>
    <row r="69" spans="1:49" ht="24">
      <c r="A69" s="405" t="s">
        <v>62</v>
      </c>
      <c r="B69" s="405" t="s">
        <v>521</v>
      </c>
      <c r="C69" s="405">
        <v>3</v>
      </c>
      <c r="D69" s="488">
        <v>142188</v>
      </c>
      <c r="E69" s="488">
        <f t="shared" si="50"/>
        <v>70705.508196721305</v>
      </c>
      <c r="F69" s="488">
        <f t="shared" si="12"/>
        <v>71678.334246575352</v>
      </c>
      <c r="G69" s="488">
        <v>146454</v>
      </c>
      <c r="H69" s="488">
        <f t="shared" si="13"/>
        <v>70509.665753424662</v>
      </c>
      <c r="I69" s="488">
        <f t="shared" si="51"/>
        <v>73828.865753424659</v>
      </c>
      <c r="J69" s="488">
        <v>149383</v>
      </c>
      <c r="K69" s="488">
        <f t="shared" si="14"/>
        <v>72625.134246575341</v>
      </c>
      <c r="L69" s="488">
        <f t="shared" si="40"/>
        <v>75305.402739726036</v>
      </c>
      <c r="M69" s="402">
        <f t="shared" si="15"/>
        <v>152370.74160000001</v>
      </c>
      <c r="N69" s="402">
        <f t="shared" si="16"/>
        <v>74077.597260273978</v>
      </c>
      <c r="O69" s="402">
        <f t="shared" si="17"/>
        <v>76601.684301639354</v>
      </c>
      <c r="P69" s="402">
        <v>155418.15643200002</v>
      </c>
      <c r="Q69" s="402">
        <f t="shared" si="18"/>
        <v>75769.057298360654</v>
      </c>
      <c r="R69" s="402">
        <f t="shared" si="19"/>
        <v>78133.717987672135</v>
      </c>
      <c r="S69" s="403">
        <v>158526.51956064001</v>
      </c>
      <c r="T69" s="403">
        <f t="shared" si="20"/>
        <v>77070.373463539741</v>
      </c>
      <c r="U69" s="403">
        <f t="shared" si="21"/>
        <v>79914.738627829487</v>
      </c>
      <c r="V69" s="403">
        <f t="shared" si="41"/>
        <v>162014.10299097409</v>
      </c>
      <c r="W69" s="403">
        <f t="shared" si="22"/>
        <v>78611.780932810521</v>
      </c>
      <c r="X69" s="403">
        <f t="shared" si="23"/>
        <v>81672.862877641746</v>
      </c>
      <c r="Y69" s="403">
        <v>166551</v>
      </c>
      <c r="Z69" s="403">
        <f t="shared" si="24"/>
        <v>82591.043835616438</v>
      </c>
      <c r="AA69" s="403">
        <f t="shared" si="25"/>
        <v>83959.956164383562</v>
      </c>
      <c r="AB69" s="403">
        <f t="shared" si="42"/>
        <v>172796.66250000001</v>
      </c>
      <c r="AC69" s="403">
        <f t="shared" si="26"/>
        <v>85926.209221311481</v>
      </c>
      <c r="AD69" s="403">
        <f t="shared" si="27"/>
        <v>86870.453278688525</v>
      </c>
      <c r="AE69" s="403">
        <f t="shared" si="43"/>
        <v>177980.56237500001</v>
      </c>
      <c r="AF69" s="403">
        <f t="shared" si="28"/>
        <v>88258.854218835622</v>
      </c>
      <c r="AG69" s="403">
        <f t="shared" si="44"/>
        <v>182964.0181215</v>
      </c>
      <c r="AH69" s="403">
        <f t="shared" si="29"/>
        <v>92233.915984537001</v>
      </c>
      <c r="AI69" s="404">
        <f t="shared" si="45"/>
        <v>188087.010628902</v>
      </c>
      <c r="AJ69" s="404">
        <f t="shared" si="30"/>
        <v>93270.54499679798</v>
      </c>
      <c r="AK69" s="404">
        <f t="shared" si="31"/>
        <v>94816.465632104038</v>
      </c>
      <c r="AL69" s="404">
        <f t="shared" si="46"/>
        <v>193353.44692651127</v>
      </c>
      <c r="AM69" s="404">
        <f t="shared" si="32"/>
        <v>95882.120256708338</v>
      </c>
      <c r="AN69" s="404">
        <f t="shared" si="33"/>
        <v>97471.326669802947</v>
      </c>
      <c r="AO69" s="404">
        <f t="shared" si="47"/>
        <v>198767.34344045358</v>
      </c>
      <c r="AP69" s="404">
        <f t="shared" si="34"/>
        <v>98840.591546892218</v>
      </c>
      <c r="AQ69" s="404">
        <f t="shared" si="35"/>
        <v>99926.751893561363</v>
      </c>
      <c r="AR69" s="404">
        <f t="shared" si="48"/>
        <v>204332.82905678629</v>
      </c>
      <c r="AS69" s="404">
        <f t="shared" si="36"/>
        <v>101326.69057336525</v>
      </c>
      <c r="AT69" s="404">
        <f t="shared" si="37"/>
        <v>103006.13848342103</v>
      </c>
      <c r="AU69" s="404">
        <f t="shared" si="49"/>
        <v>210054.14827037632</v>
      </c>
      <c r="AV69" s="404">
        <f t="shared" si="38"/>
        <v>104163.8379094195</v>
      </c>
      <c r="AW69" s="404">
        <f t="shared" si="39"/>
        <v>105890.31036095684</v>
      </c>
    </row>
    <row r="70" spans="1:49" ht="24">
      <c r="A70" s="405" t="s">
        <v>63</v>
      </c>
      <c r="B70" s="405" t="s">
        <v>521</v>
      </c>
      <c r="C70" s="405">
        <v>4</v>
      </c>
      <c r="D70" s="488">
        <v>146702</v>
      </c>
      <c r="E70" s="488">
        <f t="shared" si="50"/>
        <v>72950.174863387976</v>
      </c>
      <c r="F70" s="488">
        <f t="shared" si="12"/>
        <v>73953.884931506851</v>
      </c>
      <c r="G70" s="488">
        <v>151103</v>
      </c>
      <c r="H70" s="488">
        <f t="shared" si="13"/>
        <v>72748.115068493149</v>
      </c>
      <c r="I70" s="488">
        <f t="shared" si="51"/>
        <v>76172.47123287672</v>
      </c>
      <c r="J70" s="488">
        <v>154125</v>
      </c>
      <c r="K70" s="488">
        <f t="shared" si="14"/>
        <v>74930.528767123295</v>
      </c>
      <c r="L70" s="488">
        <f t="shared" si="40"/>
        <v>77695.890410958906</v>
      </c>
      <c r="M70" s="402">
        <f t="shared" si="15"/>
        <v>157207.5612</v>
      </c>
      <c r="N70" s="402">
        <f t="shared" si="16"/>
        <v>76429.109589041094</v>
      </c>
      <c r="O70" s="402">
        <f t="shared" si="17"/>
        <v>79033.309455737704</v>
      </c>
      <c r="P70" s="402">
        <v>160351.712424</v>
      </c>
      <c r="Q70" s="402">
        <f t="shared" si="18"/>
        <v>78174.251744262292</v>
      </c>
      <c r="R70" s="402">
        <f t="shared" si="19"/>
        <v>80613.975644852457</v>
      </c>
      <c r="S70" s="403">
        <v>163558.74667247999</v>
      </c>
      <c r="T70" s="403">
        <f t="shared" si="20"/>
        <v>79516.876571901375</v>
      </c>
      <c r="U70" s="403">
        <f t="shared" si="21"/>
        <v>82451.532569140603</v>
      </c>
      <c r="V70" s="403">
        <f t="shared" si="41"/>
        <v>167157.03909927455</v>
      </c>
      <c r="W70" s="403">
        <f t="shared" si="22"/>
        <v>81107.2141033394</v>
      </c>
      <c r="X70" s="403">
        <f t="shared" si="23"/>
        <v>84265.466285661692</v>
      </c>
      <c r="Y70" s="403">
        <v>171838</v>
      </c>
      <c r="Z70" s="403">
        <f t="shared" si="24"/>
        <v>85212.816438356167</v>
      </c>
      <c r="AA70" s="403">
        <f t="shared" si="25"/>
        <v>86625.183561643847</v>
      </c>
      <c r="AB70" s="403">
        <f t="shared" si="42"/>
        <v>178281.92500000002</v>
      </c>
      <c r="AC70" s="403">
        <f t="shared" si="26"/>
        <v>88653.85341530056</v>
      </c>
      <c r="AD70" s="403">
        <f t="shared" si="27"/>
        <v>89628.071584699457</v>
      </c>
      <c r="AE70" s="403">
        <f t="shared" si="43"/>
        <v>183630.38275000002</v>
      </c>
      <c r="AF70" s="403">
        <f t="shared" si="28"/>
        <v>91060.545966438367</v>
      </c>
      <c r="AG70" s="403">
        <f t="shared" si="44"/>
        <v>188772.03346700003</v>
      </c>
      <c r="AH70" s="403">
        <f t="shared" si="29"/>
        <v>95161.792213501394</v>
      </c>
      <c r="AI70" s="404">
        <f t="shared" si="45"/>
        <v>194057.65040407603</v>
      </c>
      <c r="AJ70" s="404">
        <f t="shared" si="30"/>
        <v>96231.328008596611</v>
      </c>
      <c r="AK70" s="404">
        <f t="shared" si="31"/>
        <v>97826.322395479438</v>
      </c>
      <c r="AL70" s="404">
        <f t="shared" si="46"/>
        <v>199491.26461539016</v>
      </c>
      <c r="AM70" s="404">
        <f t="shared" si="32"/>
        <v>98925.805192837317</v>
      </c>
      <c r="AN70" s="404">
        <f t="shared" si="33"/>
        <v>100565.45942255286</v>
      </c>
      <c r="AO70" s="404">
        <f t="shared" si="47"/>
        <v>205077.0200246211</v>
      </c>
      <c r="AP70" s="404">
        <f t="shared" si="34"/>
        <v>101978.19028546732</v>
      </c>
      <c r="AQ70" s="404">
        <f t="shared" si="35"/>
        <v>103098.82973915378</v>
      </c>
      <c r="AR70" s="404">
        <f t="shared" si="48"/>
        <v>210819.17658531049</v>
      </c>
      <c r="AS70" s="404">
        <f t="shared" si="36"/>
        <v>104543.20811490739</v>
      </c>
      <c r="AT70" s="404">
        <f t="shared" si="37"/>
        <v>106275.96847040311</v>
      </c>
      <c r="AU70" s="404">
        <f t="shared" si="49"/>
        <v>216722.11352969919</v>
      </c>
      <c r="AV70" s="404">
        <f t="shared" si="38"/>
        <v>107470.41794212481</v>
      </c>
      <c r="AW70" s="404">
        <f t="shared" si="39"/>
        <v>109251.69558757439</v>
      </c>
    </row>
    <row r="71" spans="1:49" ht="24">
      <c r="A71" s="405" t="s">
        <v>64</v>
      </c>
      <c r="B71" s="405" t="s">
        <v>522</v>
      </c>
      <c r="C71" s="405">
        <v>1</v>
      </c>
      <c r="D71" s="488">
        <v>171532</v>
      </c>
      <c r="E71" s="488">
        <f t="shared" si="50"/>
        <v>85297.333333333328</v>
      </c>
      <c r="F71" s="488">
        <f t="shared" si="12"/>
        <v>86470.926027397261</v>
      </c>
      <c r="G71" s="488">
        <v>176678</v>
      </c>
      <c r="H71" s="488">
        <f t="shared" si="13"/>
        <v>85061.073972602739</v>
      </c>
      <c r="I71" s="488">
        <f t="shared" si="51"/>
        <v>89065.073972602753</v>
      </c>
      <c r="J71" s="488">
        <v>180212</v>
      </c>
      <c r="K71" s="488">
        <f t="shared" si="14"/>
        <v>87612.926027397261</v>
      </c>
      <c r="L71" s="488">
        <f t="shared" si="40"/>
        <v>90846.597260273978</v>
      </c>
      <c r="M71" s="402">
        <f t="shared" si="15"/>
        <v>183815.79120000001</v>
      </c>
      <c r="N71" s="402">
        <f t="shared" si="16"/>
        <v>89365.402739726036</v>
      </c>
      <c r="O71" s="402">
        <f t="shared" si="17"/>
        <v>92410.12453770492</v>
      </c>
      <c r="P71" s="402">
        <v>187492.107024</v>
      </c>
      <c r="Q71" s="402">
        <f t="shared" si="18"/>
        <v>91405.666662295087</v>
      </c>
      <c r="R71" s="402">
        <f t="shared" si="19"/>
        <v>94258.327028459011</v>
      </c>
      <c r="S71" s="403">
        <v>191241.94916448</v>
      </c>
      <c r="T71" s="403">
        <f t="shared" si="20"/>
        <v>92975.538003682188</v>
      </c>
      <c r="U71" s="403">
        <f t="shared" si="21"/>
        <v>96406.900400724175</v>
      </c>
      <c r="V71" s="403">
        <f t="shared" si="41"/>
        <v>195449.27204609857</v>
      </c>
      <c r="W71" s="403">
        <f t="shared" si="22"/>
        <v>94835.04876375584</v>
      </c>
      <c r="X71" s="403">
        <f t="shared" si="23"/>
        <v>98527.852209540113</v>
      </c>
      <c r="Y71" s="403">
        <v>200923</v>
      </c>
      <c r="Z71" s="403">
        <f t="shared" si="24"/>
        <v>99635.789041095893</v>
      </c>
      <c r="AA71" s="403">
        <f t="shared" si="25"/>
        <v>101287.21095890412</v>
      </c>
      <c r="AB71" s="403">
        <f t="shared" si="42"/>
        <v>208457.61250000002</v>
      </c>
      <c r="AC71" s="403">
        <f t="shared" si="26"/>
        <v>103659.24993169399</v>
      </c>
      <c r="AD71" s="403">
        <f t="shared" si="27"/>
        <v>104798.36256830602</v>
      </c>
      <c r="AE71" s="403">
        <f t="shared" si="43"/>
        <v>214711.34087500002</v>
      </c>
      <c r="AF71" s="403">
        <f t="shared" si="28"/>
        <v>106473.29506404111</v>
      </c>
      <c r="AG71" s="403">
        <f t="shared" si="44"/>
        <v>220723.25841950002</v>
      </c>
      <c r="AH71" s="403">
        <f t="shared" si="29"/>
        <v>111268.71109366577</v>
      </c>
      <c r="AI71" s="404">
        <f t="shared" si="45"/>
        <v>226903.50965524602</v>
      </c>
      <c r="AJ71" s="404">
        <f t="shared" si="30"/>
        <v>112519.27465095762</v>
      </c>
      <c r="AK71" s="404">
        <f t="shared" si="31"/>
        <v>114384.23500428841</v>
      </c>
      <c r="AL71" s="404">
        <f t="shared" si="46"/>
        <v>233256.8079255929</v>
      </c>
      <c r="AM71" s="404">
        <f t="shared" si="32"/>
        <v>115669.81434118444</v>
      </c>
      <c r="AN71" s="404">
        <f t="shared" si="33"/>
        <v>117586.99358440848</v>
      </c>
      <c r="AO71" s="404">
        <f t="shared" si="47"/>
        <v>239787.99854750952</v>
      </c>
      <c r="AP71" s="404">
        <f t="shared" si="34"/>
        <v>119238.84080777796</v>
      </c>
      <c r="AQ71" s="404">
        <f t="shared" si="35"/>
        <v>120549.15773973156</v>
      </c>
      <c r="AR71" s="404">
        <f t="shared" si="48"/>
        <v>246502.06250683978</v>
      </c>
      <c r="AS71" s="404">
        <f t="shared" si="36"/>
        <v>122238.00907873425</v>
      </c>
      <c r="AT71" s="404">
        <f t="shared" si="37"/>
        <v>124264.05342810554</v>
      </c>
      <c r="AU71" s="404">
        <f t="shared" si="49"/>
        <v>253404.12025703129</v>
      </c>
      <c r="AV71" s="404">
        <f t="shared" si="38"/>
        <v>125660.67333293881</v>
      </c>
      <c r="AW71" s="404">
        <f t="shared" si="39"/>
        <v>127743.4469240925</v>
      </c>
    </row>
    <row r="74" spans="1:49">
      <c r="D74">
        <v>2016</v>
      </c>
      <c r="G74">
        <v>2017</v>
      </c>
      <c r="J74">
        <v>2018</v>
      </c>
      <c r="M74">
        <v>2019</v>
      </c>
      <c r="P74">
        <v>2020</v>
      </c>
      <c r="S74" s="202">
        <v>2021</v>
      </c>
      <c r="T74" s="202"/>
      <c r="U74" s="202"/>
      <c r="V74">
        <v>2022</v>
      </c>
      <c r="Y74">
        <v>2023</v>
      </c>
      <c r="AB74" s="202">
        <v>2024</v>
      </c>
      <c r="AC74" s="202"/>
      <c r="AD74" s="202"/>
      <c r="AG74">
        <v>2025</v>
      </c>
      <c r="AI74">
        <v>2026</v>
      </c>
      <c r="AL74" s="202">
        <v>2027</v>
      </c>
      <c r="AM74" s="202"/>
      <c r="AN74" s="202"/>
      <c r="AO74">
        <v>2028</v>
      </c>
      <c r="AR74" s="202">
        <v>2029</v>
      </c>
      <c r="AS74" s="202"/>
      <c r="AT74" s="202"/>
      <c r="AU74">
        <v>2030</v>
      </c>
    </row>
    <row r="75" spans="1:49">
      <c r="A75" t="s">
        <v>65</v>
      </c>
      <c r="D75">
        <v>0.16300000000000001</v>
      </c>
      <c r="G75">
        <v>0.16300000000000001</v>
      </c>
      <c r="J75">
        <v>0.16300000000000001</v>
      </c>
      <c r="M75">
        <v>0.16300000000000001</v>
      </c>
      <c r="P75" s="526">
        <v>0.16300000000000001</v>
      </c>
      <c r="S75" s="526">
        <v>0.16800000000000001</v>
      </c>
      <c r="V75" s="526">
        <v>0.17299999999999999</v>
      </c>
      <c r="Y75" s="526">
        <v>0.17799999999999999</v>
      </c>
      <c r="AB75" s="526">
        <v>0.183</v>
      </c>
      <c r="AG75" s="526">
        <v>0.188</v>
      </c>
      <c r="AI75" s="526">
        <v>0.188</v>
      </c>
      <c r="AL75" s="526">
        <v>0.188</v>
      </c>
      <c r="AO75" s="526">
        <v>0.188</v>
      </c>
      <c r="AR75" s="526">
        <v>0.188</v>
      </c>
      <c r="AU75" s="526">
        <v>0.188</v>
      </c>
    </row>
  </sheetData>
  <phoneticPr fontId="66" type="noConversion"/>
  <pageMargins left="0.23622047244094491" right="0.23622047244094491" top="0.74803149606299213" bottom="0.15748031496062992" header="0.31496062992125984" footer="0.31496062992125984"/>
  <pageSetup paperSize="9" scale="6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3CED-9288-D947-950B-3198D26F15B7}">
  <dimension ref="A1:F77"/>
  <sheetViews>
    <sheetView topLeftCell="A51" zoomScale="190" zoomScaleNormal="190" workbookViewId="0">
      <selection activeCell="B58" sqref="B58"/>
    </sheetView>
  </sheetViews>
  <sheetFormatPr defaultColWidth="11.44140625" defaultRowHeight="14.4"/>
  <cols>
    <col min="1" max="1" width="50" bestFit="1" customWidth="1"/>
    <col min="2" max="2" width="38.88671875" customWidth="1"/>
  </cols>
  <sheetData>
    <row r="1" spans="1:6">
      <c r="A1" s="183" t="s">
        <v>66</v>
      </c>
      <c r="B1" s="183" t="s">
        <v>67</v>
      </c>
    </row>
    <row r="2" spans="1:6">
      <c r="A2" s="138">
        <v>20101</v>
      </c>
      <c r="B2" s="138" t="s">
        <v>68</v>
      </c>
    </row>
    <row r="3" spans="1:6">
      <c r="A3" s="138">
        <v>20102</v>
      </c>
      <c r="B3" s="138" t="s">
        <v>69</v>
      </c>
    </row>
    <row r="4" spans="1:6">
      <c r="A4" s="138">
        <v>20201</v>
      </c>
      <c r="B4" s="138" t="s">
        <v>70</v>
      </c>
    </row>
    <row r="5" spans="1:6">
      <c r="A5" s="138">
        <v>20202</v>
      </c>
      <c r="B5" s="138" t="s">
        <v>71</v>
      </c>
    </row>
    <row r="6" spans="1:6">
      <c r="A6" s="138">
        <v>20103</v>
      </c>
      <c r="B6" s="138" t="s">
        <v>72</v>
      </c>
    </row>
    <row r="7" spans="1:6">
      <c r="A7" s="138">
        <v>20203</v>
      </c>
      <c r="B7" s="138" t="s">
        <v>73</v>
      </c>
    </row>
    <row r="8" spans="1:6">
      <c r="A8" s="138">
        <v>20151</v>
      </c>
      <c r="B8" s="138" t="s">
        <v>68</v>
      </c>
    </row>
    <row r="9" spans="1:6">
      <c r="A9" s="138">
        <v>20152</v>
      </c>
      <c r="B9" s="138" t="s">
        <v>69</v>
      </c>
    </row>
    <row r="10" spans="1:6">
      <c r="A10" s="138">
        <v>20251</v>
      </c>
      <c r="B10" s="138" t="s">
        <v>70</v>
      </c>
    </row>
    <row r="11" spans="1:6">
      <c r="A11" s="138">
        <v>20252</v>
      </c>
      <c r="B11" s="138" t="s">
        <v>71</v>
      </c>
    </row>
    <row r="12" spans="1:6">
      <c r="A12" s="138">
        <v>20153</v>
      </c>
      <c r="B12" s="138" t="s">
        <v>72</v>
      </c>
    </row>
    <row r="13" spans="1:6">
      <c r="A13" s="138">
        <v>20253</v>
      </c>
      <c r="B13" s="138" t="s">
        <v>73</v>
      </c>
    </row>
    <row r="14" spans="1:6">
      <c r="E14">
        <v>20151</v>
      </c>
      <c r="F14" t="str">
        <f>INDEX(CostCodeTitles,MATCH(E14,CostCodesOnly,0),1)</f>
        <v>20101 Academic Salaries Continuing</v>
      </c>
    </row>
    <row r="18" spans="1:6">
      <c r="F18">
        <f>MATCH(E14,CostCodesOnly,0)</f>
        <v>7</v>
      </c>
    </row>
    <row r="20" spans="1:6">
      <c r="A20" t="s">
        <v>523</v>
      </c>
    </row>
    <row r="21" spans="1:6">
      <c r="A21" t="s">
        <v>525</v>
      </c>
      <c r="B21" t="s">
        <v>524</v>
      </c>
    </row>
    <row r="22" spans="1:6">
      <c r="A22" t="s">
        <v>526</v>
      </c>
    </row>
    <row r="23" spans="1:6">
      <c r="A23" t="s">
        <v>527</v>
      </c>
    </row>
    <row r="24" spans="1:6">
      <c r="A24" t="s">
        <v>529</v>
      </c>
    </row>
    <row r="25" spans="1:6">
      <c r="A25" t="s">
        <v>530</v>
      </c>
    </row>
    <row r="26" spans="1:6">
      <c r="A26" t="s">
        <v>531</v>
      </c>
    </row>
    <row r="27" spans="1:6">
      <c r="A27" t="s">
        <v>532</v>
      </c>
    </row>
    <row r="28" spans="1:6">
      <c r="A28" t="s">
        <v>533</v>
      </c>
    </row>
    <row r="29" spans="1:6">
      <c r="A29" t="s">
        <v>534</v>
      </c>
    </row>
    <row r="30" spans="1:6">
      <c r="A30" t="s">
        <v>535</v>
      </c>
    </row>
    <row r="31" spans="1:6">
      <c r="A31" t="s">
        <v>536</v>
      </c>
    </row>
    <row r="32" spans="1:6">
      <c r="A32" t="s">
        <v>538</v>
      </c>
    </row>
    <row r="33" spans="1:1">
      <c r="A33" t="s">
        <v>537</v>
      </c>
    </row>
    <row r="34" spans="1:1">
      <c r="A34" t="s">
        <v>539</v>
      </c>
    </row>
    <row r="35" spans="1:1">
      <c r="A35" t="s">
        <v>540</v>
      </c>
    </row>
    <row r="36" spans="1:1">
      <c r="A36" t="s">
        <v>541</v>
      </c>
    </row>
    <row r="37" spans="1:1">
      <c r="A37" t="s">
        <v>542</v>
      </c>
    </row>
    <row r="38" spans="1:1">
      <c r="A38" t="s">
        <v>543</v>
      </c>
    </row>
    <row r="39" spans="1:1">
      <c r="A39" t="s">
        <v>544</v>
      </c>
    </row>
    <row r="40" spans="1:1">
      <c r="A40" t="s">
        <v>545</v>
      </c>
    </row>
    <row r="41" spans="1:1">
      <c r="A41" t="s">
        <v>546</v>
      </c>
    </row>
    <row r="42" spans="1:1">
      <c r="A42" t="s">
        <v>547</v>
      </c>
    </row>
    <row r="43" spans="1:1">
      <c r="A43" t="s">
        <v>548</v>
      </c>
    </row>
    <row r="44" spans="1:1">
      <c r="A44" t="s">
        <v>549</v>
      </c>
    </row>
    <row r="45" spans="1:1">
      <c r="A45" t="s">
        <v>550</v>
      </c>
    </row>
    <row r="46" spans="1:1">
      <c r="A46" t="s">
        <v>551</v>
      </c>
    </row>
    <row r="47" spans="1:1">
      <c r="A47" t="s">
        <v>552</v>
      </c>
    </row>
    <row r="48" spans="1:1">
      <c r="A48" t="s">
        <v>553</v>
      </c>
    </row>
    <row r="49" spans="1:1">
      <c r="A49" t="s">
        <v>554</v>
      </c>
    </row>
    <row r="50" spans="1:1">
      <c r="A50" t="s">
        <v>555</v>
      </c>
    </row>
    <row r="51" spans="1:1">
      <c r="A51" t="s">
        <v>556</v>
      </c>
    </row>
    <row r="52" spans="1:1">
      <c r="A52" t="s">
        <v>557</v>
      </c>
    </row>
    <row r="53" spans="1:1">
      <c r="A53" t="s">
        <v>558</v>
      </c>
    </row>
    <row r="54" spans="1:1">
      <c r="A54" t="s">
        <v>559</v>
      </c>
    </row>
    <row r="55" spans="1:1">
      <c r="A55" t="s">
        <v>560</v>
      </c>
    </row>
    <row r="56" spans="1:1">
      <c r="A56" t="s">
        <v>561</v>
      </c>
    </row>
    <row r="57" spans="1:1">
      <c r="A57" t="s">
        <v>562</v>
      </c>
    </row>
    <row r="58" spans="1:1">
      <c r="A58" t="s">
        <v>633</v>
      </c>
    </row>
    <row r="59" spans="1:1">
      <c r="A59" t="s">
        <v>563</v>
      </c>
    </row>
    <row r="60" spans="1:1">
      <c r="A60" t="s">
        <v>564</v>
      </c>
    </row>
    <row r="61" spans="1:1">
      <c r="A61" t="s">
        <v>565</v>
      </c>
    </row>
    <row r="62" spans="1:1">
      <c r="A62" t="s">
        <v>566</v>
      </c>
    </row>
    <row r="63" spans="1:1">
      <c r="A63" t="s">
        <v>567</v>
      </c>
    </row>
    <row r="64" spans="1:1">
      <c r="A64" t="s">
        <v>568</v>
      </c>
    </row>
    <row r="65" spans="1:1">
      <c r="A65" t="s">
        <v>569</v>
      </c>
    </row>
    <row r="66" spans="1:1">
      <c r="A66" t="s">
        <v>570</v>
      </c>
    </row>
    <row r="67" spans="1:1">
      <c r="A67" t="s">
        <v>571</v>
      </c>
    </row>
    <row r="68" spans="1:1">
      <c r="A68" t="s">
        <v>572</v>
      </c>
    </row>
    <row r="69" spans="1:1">
      <c r="A69" t="s">
        <v>573</v>
      </c>
    </row>
    <row r="70" spans="1:1">
      <c r="A70" t="s">
        <v>574</v>
      </c>
    </row>
    <row r="71" spans="1:1">
      <c r="A71" t="s">
        <v>575</v>
      </c>
    </row>
    <row r="72" spans="1:1">
      <c r="A72" t="s">
        <v>576</v>
      </c>
    </row>
    <row r="73" spans="1:1">
      <c r="A73" t="s">
        <v>577</v>
      </c>
    </row>
    <row r="74" spans="1:1">
      <c r="A74" t="s">
        <v>578</v>
      </c>
    </row>
    <row r="75" spans="1:1">
      <c r="A75" t="s">
        <v>579</v>
      </c>
    </row>
    <row r="76" spans="1:1">
      <c r="A76" t="s">
        <v>580</v>
      </c>
    </row>
    <row r="77" spans="1:1">
      <c r="A77" t="s">
        <v>581</v>
      </c>
    </row>
  </sheetData>
  <phoneticPr fontId="6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F41-ECF0-8546-A9B7-330214ED875D}">
  <dimension ref="A1:D7"/>
  <sheetViews>
    <sheetView zoomScale="86" zoomScaleNormal="86" workbookViewId="0">
      <selection activeCell="B28" sqref="B28"/>
    </sheetView>
  </sheetViews>
  <sheetFormatPr defaultColWidth="11.44140625" defaultRowHeight="14.4"/>
  <cols>
    <col min="1" max="1" width="25" customWidth="1"/>
  </cols>
  <sheetData>
    <row r="1" spans="1:4">
      <c r="A1" s="100" t="s">
        <v>74</v>
      </c>
      <c r="B1" s="100" t="s">
        <v>66</v>
      </c>
      <c r="C1" s="100" t="s">
        <v>75</v>
      </c>
      <c r="D1" s="100" t="s">
        <v>76</v>
      </c>
    </row>
    <row r="2" spans="1:4">
      <c r="A2" s="98" t="s">
        <v>77</v>
      </c>
      <c r="B2" s="98">
        <v>20101</v>
      </c>
      <c r="C2" s="98">
        <v>20151</v>
      </c>
      <c r="D2" s="98">
        <v>0.27500000000000002</v>
      </c>
    </row>
    <row r="3" spans="1:4">
      <c r="A3" s="98" t="s">
        <v>78</v>
      </c>
      <c r="B3" s="98">
        <v>20102</v>
      </c>
      <c r="C3" s="98">
        <v>20152</v>
      </c>
      <c r="D3" s="98">
        <v>0.27500000000000002</v>
      </c>
    </row>
    <row r="4" spans="1:4">
      <c r="A4" s="98" t="s">
        <v>79</v>
      </c>
      <c r="B4" s="98">
        <v>20103</v>
      </c>
      <c r="C4" s="98">
        <v>20153</v>
      </c>
      <c r="D4" s="98">
        <v>0.16300000000000001</v>
      </c>
    </row>
    <row r="5" spans="1:4">
      <c r="A5" s="98" t="s">
        <v>80</v>
      </c>
      <c r="B5" s="98">
        <v>20201</v>
      </c>
      <c r="C5" s="98">
        <v>20251</v>
      </c>
      <c r="D5" s="98">
        <v>0.27500000000000002</v>
      </c>
    </row>
    <row r="6" spans="1:4">
      <c r="A6" s="98" t="s">
        <v>81</v>
      </c>
      <c r="B6" s="98">
        <v>20202</v>
      </c>
      <c r="C6" s="98">
        <v>20252</v>
      </c>
      <c r="D6" s="98">
        <v>0.2</v>
      </c>
    </row>
    <row r="7" spans="1:4">
      <c r="A7" s="98" t="s">
        <v>82</v>
      </c>
      <c r="B7" s="98">
        <v>20203</v>
      </c>
      <c r="C7" s="98">
        <v>20253</v>
      </c>
      <c r="D7" s="98">
        <v>0.16300000000000001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U53"/>
  <sheetViews>
    <sheetView topLeftCell="A43" workbookViewId="0">
      <selection activeCell="F9" sqref="F9"/>
    </sheetView>
  </sheetViews>
  <sheetFormatPr defaultColWidth="8.88671875" defaultRowHeight="13.2"/>
  <cols>
    <col min="1" max="1" width="3.88671875" style="2" customWidth="1"/>
    <col min="2" max="2" width="23.109375" style="2" customWidth="1"/>
    <col min="3" max="16384" width="8.88671875" style="2"/>
  </cols>
  <sheetData>
    <row r="1" spans="2:21" ht="17.399999999999999">
      <c r="B1" s="1" t="s">
        <v>83</v>
      </c>
    </row>
    <row r="3" spans="2:21">
      <c r="B3" s="527" t="s">
        <v>84</v>
      </c>
      <c r="C3" s="527"/>
      <c r="D3" s="527"/>
      <c r="E3" s="527"/>
      <c r="F3" s="527"/>
      <c r="G3" s="527"/>
      <c r="H3" s="527"/>
      <c r="I3" s="527"/>
      <c r="J3" s="527"/>
      <c r="K3" s="527"/>
      <c r="L3" s="527"/>
      <c r="M3" s="527"/>
      <c r="N3" s="527"/>
      <c r="O3" s="527"/>
      <c r="P3" s="527"/>
      <c r="Q3" s="527"/>
      <c r="R3" s="527"/>
      <c r="S3" s="527"/>
      <c r="T3" s="527"/>
      <c r="U3" s="527"/>
    </row>
    <row r="5" spans="2:21" ht="17.399999999999999">
      <c r="B5" s="1" t="s">
        <v>85</v>
      </c>
    </row>
    <row r="7" spans="2:21">
      <c r="B7" s="527" t="s">
        <v>86</v>
      </c>
      <c r="C7" s="527"/>
      <c r="D7" s="527"/>
      <c r="E7" s="527"/>
      <c r="F7" s="527"/>
      <c r="G7" s="527"/>
      <c r="H7" s="527"/>
      <c r="I7" s="527"/>
      <c r="J7" s="527"/>
      <c r="K7" s="527"/>
      <c r="L7" s="527"/>
      <c r="M7" s="527"/>
      <c r="N7" s="527"/>
      <c r="O7" s="527"/>
      <c r="P7" s="527"/>
      <c r="Q7" s="527"/>
      <c r="R7" s="527"/>
      <c r="S7" s="527"/>
      <c r="T7" s="527"/>
      <c r="U7" s="527"/>
    </row>
    <row r="8" spans="2:21">
      <c r="B8" s="527"/>
      <c r="C8" s="527"/>
      <c r="D8" s="527"/>
      <c r="E8" s="527"/>
      <c r="F8" s="527"/>
      <c r="G8" s="527"/>
      <c r="H8" s="527"/>
      <c r="I8" s="527"/>
      <c r="J8" s="527"/>
      <c r="K8" s="527"/>
      <c r="L8" s="527"/>
      <c r="M8" s="527"/>
      <c r="N8" s="527"/>
      <c r="O8" s="527"/>
      <c r="P8" s="527"/>
      <c r="Q8" s="527"/>
      <c r="R8" s="527"/>
      <c r="S8" s="527"/>
      <c r="T8" s="527"/>
      <c r="U8" s="527"/>
    </row>
    <row r="10" spans="2:21" ht="17.399999999999999">
      <c r="B10" s="1" t="s">
        <v>87</v>
      </c>
    </row>
    <row r="12" spans="2:21">
      <c r="B12" s="527" t="s">
        <v>88</v>
      </c>
      <c r="C12" s="527"/>
      <c r="D12" s="527"/>
      <c r="E12" s="527"/>
      <c r="F12" s="527"/>
      <c r="G12" s="527"/>
      <c r="H12" s="527"/>
      <c r="I12" s="527"/>
      <c r="J12" s="527"/>
      <c r="K12" s="527"/>
      <c r="L12" s="527"/>
      <c r="M12" s="527"/>
      <c r="N12" s="527"/>
      <c r="O12" s="527"/>
      <c r="P12" s="527"/>
      <c r="Q12" s="527"/>
      <c r="R12" s="527"/>
      <c r="S12" s="527"/>
      <c r="T12" s="527"/>
      <c r="U12" s="527"/>
    </row>
    <row r="14" spans="2:21">
      <c r="B14" s="3" t="s">
        <v>89</v>
      </c>
    </row>
    <row r="15" spans="2:21">
      <c r="B15" s="3" t="s">
        <v>90</v>
      </c>
    </row>
    <row r="16" spans="2:21">
      <c r="B16" s="3" t="s">
        <v>91</v>
      </c>
    </row>
    <row r="17" spans="2:21">
      <c r="B17" s="3" t="s">
        <v>92</v>
      </c>
    </row>
    <row r="19" spans="2:21">
      <c r="B19" s="527" t="s">
        <v>93</v>
      </c>
      <c r="C19" s="527"/>
      <c r="D19" s="527"/>
      <c r="E19" s="527"/>
      <c r="F19" s="527"/>
      <c r="G19" s="527"/>
      <c r="H19" s="527"/>
      <c r="I19" s="527"/>
      <c r="J19" s="527"/>
      <c r="K19" s="527"/>
      <c r="L19" s="527"/>
      <c r="M19" s="527"/>
      <c r="N19" s="527"/>
      <c r="O19" s="527"/>
      <c r="P19" s="527"/>
      <c r="Q19" s="527"/>
      <c r="R19" s="527"/>
      <c r="S19" s="527"/>
      <c r="T19" s="527"/>
      <c r="U19" s="527"/>
    </row>
    <row r="21" spans="2:21" ht="17.399999999999999">
      <c r="B21" s="1" t="s">
        <v>94</v>
      </c>
    </row>
    <row r="23" spans="2:21">
      <c r="B23" s="527" t="s">
        <v>95</v>
      </c>
      <c r="C23" s="527"/>
      <c r="D23" s="527"/>
      <c r="E23" s="527"/>
      <c r="F23" s="527"/>
      <c r="G23" s="527"/>
      <c r="H23" s="527"/>
      <c r="I23" s="527"/>
      <c r="J23" s="527"/>
      <c r="K23" s="527"/>
      <c r="L23" s="527"/>
      <c r="M23" s="527"/>
      <c r="N23" s="527"/>
      <c r="O23" s="527"/>
      <c r="P23" s="527"/>
      <c r="Q23" s="527"/>
      <c r="R23" s="527"/>
      <c r="S23" s="527"/>
      <c r="T23" s="527"/>
      <c r="U23" s="527"/>
    </row>
    <row r="24" spans="2:21">
      <c r="B24" s="527"/>
      <c r="C24" s="527"/>
      <c r="D24" s="527"/>
      <c r="E24" s="527"/>
      <c r="F24" s="527"/>
      <c r="G24" s="527"/>
      <c r="H24" s="527"/>
      <c r="I24" s="527"/>
      <c r="J24" s="527"/>
      <c r="K24" s="527"/>
      <c r="L24" s="527"/>
      <c r="M24" s="527"/>
      <c r="N24" s="527"/>
      <c r="O24" s="527"/>
      <c r="P24" s="527"/>
      <c r="Q24" s="527"/>
      <c r="R24" s="527"/>
      <c r="S24" s="527"/>
      <c r="T24" s="527"/>
      <c r="U24" s="527"/>
    </row>
    <row r="26" spans="2:21">
      <c r="B26" s="527" t="s">
        <v>96</v>
      </c>
      <c r="C26" s="527"/>
      <c r="D26" s="527"/>
      <c r="E26" s="527"/>
      <c r="F26" s="527"/>
      <c r="G26" s="527"/>
      <c r="H26" s="527"/>
      <c r="I26" s="527"/>
      <c r="J26" s="527"/>
      <c r="K26" s="527"/>
      <c r="L26" s="527"/>
      <c r="M26" s="527"/>
      <c r="N26" s="527"/>
      <c r="O26" s="527"/>
      <c r="P26" s="527"/>
      <c r="Q26" s="527"/>
      <c r="R26" s="527"/>
      <c r="S26" s="527"/>
      <c r="T26" s="527"/>
      <c r="U26" s="527"/>
    </row>
    <row r="27" spans="2:21">
      <c r="B27" s="527"/>
      <c r="C27" s="527"/>
      <c r="D27" s="527"/>
      <c r="E27" s="527"/>
      <c r="F27" s="527"/>
      <c r="G27" s="527"/>
      <c r="H27" s="527"/>
      <c r="I27" s="527"/>
      <c r="J27" s="527"/>
      <c r="K27" s="527"/>
      <c r="L27" s="527"/>
      <c r="M27" s="527"/>
      <c r="N27" s="527"/>
      <c r="O27" s="527"/>
      <c r="P27" s="527"/>
      <c r="Q27" s="527"/>
      <c r="R27" s="527"/>
      <c r="S27" s="527"/>
      <c r="T27" s="527"/>
      <c r="U27" s="527"/>
    </row>
    <row r="31" spans="2:21" ht="17.399999999999999">
      <c r="B31" s="1" t="s">
        <v>97</v>
      </c>
    </row>
    <row r="34" spans="2:3">
      <c r="B34" s="4" t="s">
        <v>98</v>
      </c>
      <c r="C34" s="2" t="s">
        <v>99</v>
      </c>
    </row>
    <row r="35" spans="2:3" ht="14.4">
      <c r="C35" s="5" t="s">
        <v>100</v>
      </c>
    </row>
    <row r="36" spans="2:3" ht="6" customHeight="1"/>
    <row r="37" spans="2:3" ht="14.4">
      <c r="C37" s="5" t="s">
        <v>101</v>
      </c>
    </row>
    <row r="38" spans="2:3">
      <c r="B38" s="4"/>
    </row>
    <row r="39" spans="2:3">
      <c r="B39" s="4" t="s">
        <v>102</v>
      </c>
      <c r="C39" s="2" t="s">
        <v>103</v>
      </c>
    </row>
    <row r="40" spans="2:3">
      <c r="B40" s="4"/>
    </row>
    <row r="41" spans="2:3">
      <c r="B41" s="4" t="s">
        <v>104</v>
      </c>
      <c r="C41" s="2" t="s">
        <v>105</v>
      </c>
    </row>
    <row r="42" spans="2:3">
      <c r="B42" s="4"/>
    </row>
    <row r="43" spans="2:3">
      <c r="B43" s="4" t="s">
        <v>106</v>
      </c>
      <c r="C43" s="2" t="s">
        <v>107</v>
      </c>
    </row>
    <row r="44" spans="2:3">
      <c r="B44" s="4"/>
    </row>
    <row r="45" spans="2:3">
      <c r="B45" s="4" t="s">
        <v>108</v>
      </c>
      <c r="C45" s="2" t="s">
        <v>109</v>
      </c>
    </row>
    <row r="46" spans="2:3">
      <c r="B46" s="4"/>
    </row>
    <row r="47" spans="2:3">
      <c r="B47" s="4" t="s">
        <v>110</v>
      </c>
      <c r="C47" s="2" t="s">
        <v>111</v>
      </c>
    </row>
    <row r="48" spans="2:3">
      <c r="B48" s="4"/>
    </row>
    <row r="49" spans="2:3">
      <c r="B49" s="4" t="s">
        <v>112</v>
      </c>
      <c r="C49" s="2" t="s">
        <v>113</v>
      </c>
    </row>
    <row r="50" spans="2:3">
      <c r="B50" s="4"/>
    </row>
    <row r="51" spans="2:3">
      <c r="B51" s="4" t="s">
        <v>114</v>
      </c>
      <c r="C51" s="2" t="s">
        <v>115</v>
      </c>
    </row>
    <row r="52" spans="2:3">
      <c r="B52" s="4"/>
    </row>
    <row r="53" spans="2:3">
      <c r="B53" s="4" t="s">
        <v>116</v>
      </c>
      <c r="C53" s="2" t="s">
        <v>117</v>
      </c>
    </row>
  </sheetData>
  <mergeCells count="6">
    <mergeCell ref="B26:U27"/>
    <mergeCell ref="B3:U3"/>
    <mergeCell ref="B7:U8"/>
    <mergeCell ref="B12:U12"/>
    <mergeCell ref="B19:U19"/>
    <mergeCell ref="B23:U24"/>
  </mergeCells>
  <hyperlinks>
    <hyperlink ref="C35" r:id="rId1" xr:uid="{00000000-0004-0000-0000-000000000000}"/>
    <hyperlink ref="C37" r:id="rId2" xr:uid="{00000000-0004-0000-00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65"/>
  <sheetViews>
    <sheetView zoomScale="110" zoomScaleNormal="110" workbookViewId="0"/>
  </sheetViews>
  <sheetFormatPr defaultColWidth="8.88671875" defaultRowHeight="14.4"/>
  <cols>
    <col min="1" max="1" width="63" style="98" customWidth="1"/>
    <col min="2" max="2" width="8.88671875" style="98"/>
    <col min="3" max="3" width="19.44140625" style="98" bestFit="1" customWidth="1"/>
    <col min="4" max="4" width="19.44140625" style="98" customWidth="1"/>
    <col min="5" max="5" width="19.5546875" style="98" customWidth="1"/>
    <col min="6" max="6" width="13.109375" style="98" customWidth="1"/>
    <col min="7" max="7" width="17.44140625" style="98" customWidth="1"/>
    <col min="8" max="8" width="8.88671875" style="98"/>
    <col min="9" max="9" width="10.88671875" style="98" customWidth="1"/>
    <col min="10" max="10" width="8.88671875" style="98"/>
    <col min="11" max="11" width="11.109375" style="98" bestFit="1" customWidth="1"/>
    <col min="12" max="15" width="8.88671875" style="98"/>
    <col min="16" max="16" width="29.44140625" style="98" customWidth="1"/>
    <col min="17" max="17" width="13" style="98" customWidth="1"/>
    <col min="18" max="20" width="8.88671875" style="98"/>
    <col min="21" max="24" width="22.44140625" style="98" customWidth="1"/>
    <col min="25" max="16384" width="8.88671875" style="98"/>
  </cols>
  <sheetData>
    <row r="1" spans="1:17" ht="39.6">
      <c r="A1" s="97" t="s">
        <v>118</v>
      </c>
      <c r="C1" s="125" t="s">
        <v>119</v>
      </c>
      <c r="D1" s="125"/>
      <c r="E1" s="124" t="s">
        <v>120</v>
      </c>
      <c r="F1" s="124"/>
      <c r="G1" s="124" t="s">
        <v>121</v>
      </c>
      <c r="I1" s="124" t="s">
        <v>122</v>
      </c>
      <c r="O1" s="528" t="s">
        <v>123</v>
      </c>
      <c r="P1" s="528"/>
      <c r="Q1" s="100" t="s">
        <v>124</v>
      </c>
    </row>
    <row r="2" spans="1:17" s="100" customFormat="1" ht="26.4">
      <c r="A2" s="99" t="s">
        <v>74</v>
      </c>
      <c r="C2" s="238" t="s">
        <v>125</v>
      </c>
      <c r="D2" s="126"/>
      <c r="F2" s="239" t="s">
        <v>126</v>
      </c>
      <c r="G2" s="406" t="s">
        <v>125</v>
      </c>
      <c r="H2" s="407" t="s">
        <v>127</v>
      </c>
      <c r="I2" s="132" t="s">
        <v>128</v>
      </c>
      <c r="J2" s="132" t="s">
        <v>129</v>
      </c>
      <c r="K2" s="407" t="s">
        <v>130</v>
      </c>
      <c r="O2" s="138">
        <v>20101</v>
      </c>
      <c r="P2" s="139" t="s">
        <v>131</v>
      </c>
      <c r="Q2" s="140">
        <v>0.78431372549019618</v>
      </c>
    </row>
    <row r="3" spans="1:17" ht="28.8">
      <c r="A3" s="107" t="s">
        <v>132</v>
      </c>
      <c r="C3" s="408" t="s">
        <v>42</v>
      </c>
      <c r="D3" s="126"/>
      <c r="E3" s="409" t="s">
        <v>68</v>
      </c>
      <c r="F3" s="137">
        <v>20101</v>
      </c>
      <c r="G3" s="240" t="s">
        <v>133</v>
      </c>
      <c r="H3" s="410">
        <v>1.2749999999999999</v>
      </c>
      <c r="I3" s="241" t="s">
        <v>134</v>
      </c>
      <c r="J3" s="242">
        <v>0</v>
      </c>
      <c r="K3" s="136"/>
      <c r="O3" s="138">
        <v>20102</v>
      </c>
      <c r="P3" s="139" t="s">
        <v>135</v>
      </c>
      <c r="Q3" s="140">
        <v>0.78431372549019618</v>
      </c>
    </row>
    <row r="4" spans="1:17" ht="28.8">
      <c r="A4" s="107" t="s">
        <v>136</v>
      </c>
      <c r="C4" s="408" t="s">
        <v>43</v>
      </c>
      <c r="D4" s="126"/>
      <c r="E4" s="409" t="s">
        <v>69</v>
      </c>
      <c r="F4" s="137">
        <v>20102</v>
      </c>
      <c r="G4" s="240" t="s">
        <v>137</v>
      </c>
      <c r="H4" s="243">
        <v>1.2749999999999999</v>
      </c>
      <c r="I4" s="241" t="s">
        <v>138</v>
      </c>
      <c r="J4" s="242">
        <v>0.25</v>
      </c>
      <c r="K4" s="136"/>
      <c r="O4" s="138">
        <v>20103</v>
      </c>
      <c r="P4" s="139" t="s">
        <v>139</v>
      </c>
      <c r="Q4" s="140">
        <v>0.85984522785898532</v>
      </c>
    </row>
    <row r="5" spans="1:17" ht="28.8">
      <c r="A5" s="107" t="s">
        <v>140</v>
      </c>
      <c r="C5" s="408" t="s">
        <v>44</v>
      </c>
      <c r="D5" s="126"/>
      <c r="E5" s="409" t="s">
        <v>70</v>
      </c>
      <c r="F5" s="137">
        <v>20201</v>
      </c>
      <c r="G5" s="240" t="s">
        <v>141</v>
      </c>
      <c r="H5" s="243">
        <v>1.163</v>
      </c>
      <c r="I5" s="130"/>
      <c r="J5" s="131"/>
      <c r="K5" s="136"/>
      <c r="O5" s="138">
        <v>20151</v>
      </c>
      <c r="P5" s="139" t="s">
        <v>142</v>
      </c>
      <c r="Q5" s="140">
        <v>0.27500000000000002</v>
      </c>
    </row>
    <row r="6" spans="1:17" ht="39.6">
      <c r="A6" s="107" t="s">
        <v>143</v>
      </c>
      <c r="C6" s="408" t="s">
        <v>45</v>
      </c>
      <c r="D6" s="126"/>
      <c r="E6" s="409" t="s">
        <v>71</v>
      </c>
      <c r="F6" s="137">
        <v>20202</v>
      </c>
      <c r="G6" s="240" t="s">
        <v>144</v>
      </c>
      <c r="H6" s="243">
        <v>1.2749999999999999</v>
      </c>
      <c r="I6" s="130"/>
      <c r="J6" s="131"/>
      <c r="K6" s="136"/>
      <c r="O6" s="138">
        <v>20152</v>
      </c>
      <c r="P6" s="139" t="s">
        <v>145</v>
      </c>
      <c r="Q6" s="140">
        <v>0.27500000000000002</v>
      </c>
    </row>
    <row r="7" spans="1:17" ht="39.6">
      <c r="A7" s="107" t="s">
        <v>146</v>
      </c>
      <c r="C7" s="408" t="s">
        <v>46</v>
      </c>
      <c r="D7" s="126"/>
      <c r="F7" s="98">
        <v>20203</v>
      </c>
      <c r="G7" s="240" t="s">
        <v>147</v>
      </c>
      <c r="H7" s="243">
        <v>1.2</v>
      </c>
      <c r="I7" s="130"/>
      <c r="J7" s="131"/>
      <c r="K7" s="136"/>
      <c r="O7" s="138">
        <v>20153</v>
      </c>
      <c r="P7" s="139" t="s">
        <v>148</v>
      </c>
      <c r="Q7" s="140">
        <v>0.16300000000000001</v>
      </c>
    </row>
    <row r="8" spans="1:17" ht="39.6">
      <c r="A8" s="107" t="s">
        <v>149</v>
      </c>
      <c r="C8" s="408" t="s">
        <v>47</v>
      </c>
      <c r="D8" s="126"/>
      <c r="F8" s="98">
        <v>20204</v>
      </c>
      <c r="G8" s="244" t="s">
        <v>150</v>
      </c>
      <c r="H8" s="245">
        <v>1.163</v>
      </c>
      <c r="I8" s="130"/>
      <c r="J8" s="131"/>
      <c r="K8" s="136"/>
      <c r="O8" s="138">
        <v>20201</v>
      </c>
      <c r="P8" s="139" t="s">
        <v>151</v>
      </c>
      <c r="Q8" s="140">
        <v>0.78431372549019618</v>
      </c>
    </row>
    <row r="9" spans="1:17" ht="26.4">
      <c r="A9" s="107" t="s">
        <v>152</v>
      </c>
      <c r="C9" s="408" t="s">
        <v>48</v>
      </c>
      <c r="D9" s="126"/>
      <c r="F9" s="98" t="s">
        <v>153</v>
      </c>
      <c r="G9" s="246" t="s">
        <v>154</v>
      </c>
      <c r="H9" s="245">
        <v>1.3</v>
      </c>
      <c r="I9" s="130"/>
      <c r="J9" s="131"/>
      <c r="K9" s="136"/>
      <c r="O9" s="138">
        <v>20202</v>
      </c>
      <c r="P9" s="139" t="s">
        <v>155</v>
      </c>
      <c r="Q9" s="140">
        <v>0.83333333333333337</v>
      </c>
    </row>
    <row r="10" spans="1:17" ht="24">
      <c r="A10" s="107" t="s">
        <v>156</v>
      </c>
      <c r="C10" s="408" t="s">
        <v>49</v>
      </c>
      <c r="D10" s="126"/>
      <c r="O10" s="138">
        <v>20203</v>
      </c>
      <c r="P10" s="139" t="s">
        <v>157</v>
      </c>
      <c r="Q10" s="140">
        <v>0.85984522785898532</v>
      </c>
    </row>
    <row r="11" spans="1:17" ht="24">
      <c r="A11" s="107" t="s">
        <v>158</v>
      </c>
      <c r="C11" s="408" t="s">
        <v>50</v>
      </c>
      <c r="D11" s="126"/>
      <c r="O11" s="138">
        <v>20251</v>
      </c>
      <c r="P11" s="139" t="s">
        <v>159</v>
      </c>
      <c r="Q11" s="140">
        <v>0.27500000000000002</v>
      </c>
    </row>
    <row r="12" spans="1:17" ht="24">
      <c r="A12" s="107" t="s">
        <v>160</v>
      </c>
      <c r="C12" s="408" t="s">
        <v>51</v>
      </c>
      <c r="D12" s="126"/>
      <c r="O12" s="138">
        <v>20252</v>
      </c>
      <c r="P12" s="139" t="s">
        <v>161</v>
      </c>
      <c r="Q12" s="140">
        <v>0.2</v>
      </c>
    </row>
    <row r="13" spans="1:17" ht="24">
      <c r="A13" s="107" t="s">
        <v>162</v>
      </c>
      <c r="C13" s="408" t="s">
        <v>52</v>
      </c>
      <c r="D13" s="126"/>
      <c r="O13" s="138">
        <v>20253</v>
      </c>
      <c r="P13" s="139" t="s">
        <v>163</v>
      </c>
      <c r="Q13" s="140">
        <v>0.16300000000000001</v>
      </c>
    </row>
    <row r="14" spans="1:17" ht="24">
      <c r="A14" s="107" t="s">
        <v>164</v>
      </c>
      <c r="C14" s="408" t="s">
        <v>53</v>
      </c>
      <c r="D14" s="126"/>
    </row>
    <row r="15" spans="1:17" ht="24">
      <c r="A15" s="107" t="s">
        <v>165</v>
      </c>
      <c r="C15" s="408" t="s">
        <v>54</v>
      </c>
      <c r="D15" s="126"/>
    </row>
    <row r="16" spans="1:17" ht="24">
      <c r="A16" s="107" t="s">
        <v>166</v>
      </c>
      <c r="C16" s="408" t="s">
        <v>55</v>
      </c>
      <c r="D16" s="126"/>
    </row>
    <row r="17" spans="1:17" ht="24">
      <c r="A17" s="107" t="s">
        <v>167</v>
      </c>
      <c r="C17" s="408" t="s">
        <v>56</v>
      </c>
      <c r="D17" s="126"/>
    </row>
    <row r="18" spans="1:17" ht="24">
      <c r="A18" s="107" t="s">
        <v>168</v>
      </c>
      <c r="C18" s="408" t="s">
        <v>57</v>
      </c>
      <c r="D18" s="126"/>
      <c r="Q18" s="98">
        <v>1.3</v>
      </c>
    </row>
    <row r="19" spans="1:17" ht="24">
      <c r="A19" s="107" t="s">
        <v>169</v>
      </c>
      <c r="C19" s="408" t="s">
        <v>58</v>
      </c>
      <c r="D19" s="126"/>
    </row>
    <row r="20" spans="1:17" ht="24">
      <c r="A20" s="107" t="s">
        <v>170</v>
      </c>
      <c r="C20" s="408" t="s">
        <v>59</v>
      </c>
      <c r="D20" s="126"/>
    </row>
    <row r="21" spans="1:17" ht="24">
      <c r="A21" s="107" t="s">
        <v>171</v>
      </c>
      <c r="C21" s="408" t="s">
        <v>60</v>
      </c>
      <c r="D21" s="126"/>
    </row>
    <row r="22" spans="1:17" ht="24">
      <c r="A22" s="107" t="s">
        <v>172</v>
      </c>
      <c r="C22" s="408" t="s">
        <v>61</v>
      </c>
      <c r="D22" s="126"/>
    </row>
    <row r="23" spans="1:17" ht="24">
      <c r="A23" s="107" t="s">
        <v>173</v>
      </c>
      <c r="C23" s="408" t="s">
        <v>62</v>
      </c>
      <c r="D23" s="126"/>
    </row>
    <row r="24" spans="1:17" ht="24">
      <c r="A24" s="107" t="s">
        <v>174</v>
      </c>
      <c r="C24" s="408" t="s">
        <v>63</v>
      </c>
      <c r="D24" s="126"/>
    </row>
    <row r="25" spans="1:17" ht="24">
      <c r="A25" s="107" t="s">
        <v>175</v>
      </c>
      <c r="C25" s="408" t="s">
        <v>64</v>
      </c>
      <c r="D25" s="126"/>
    </row>
    <row r="26" spans="1:17">
      <c r="A26" s="107" t="s">
        <v>176</v>
      </c>
      <c r="C26" s="411" t="s">
        <v>177</v>
      </c>
      <c r="D26"/>
    </row>
    <row r="27" spans="1:17">
      <c r="A27" s="107" t="s">
        <v>178</v>
      </c>
      <c r="C27" s="411" t="s">
        <v>179</v>
      </c>
      <c r="D27"/>
    </row>
    <row r="28" spans="1:17">
      <c r="A28" s="107"/>
      <c r="C28" s="411" t="s">
        <v>180</v>
      </c>
      <c r="D28"/>
    </row>
    <row r="29" spans="1:17">
      <c r="A29" s="107"/>
      <c r="C29" s="411" t="s">
        <v>181</v>
      </c>
      <c r="D29"/>
    </row>
    <row r="30" spans="1:17">
      <c r="A30" s="102"/>
      <c r="C30" s="411" t="s">
        <v>182</v>
      </c>
      <c r="D30"/>
    </row>
    <row r="31" spans="1:17" ht="15.6">
      <c r="A31" s="103" t="s">
        <v>183</v>
      </c>
      <c r="C31" s="411" t="s">
        <v>184</v>
      </c>
      <c r="D31"/>
    </row>
    <row r="32" spans="1:17">
      <c r="A32" s="104" t="s">
        <v>74</v>
      </c>
      <c r="C32" s="411" t="s">
        <v>185</v>
      </c>
      <c r="D32"/>
    </row>
    <row r="33" spans="1:4">
      <c r="A33" s="105">
        <v>0</v>
      </c>
      <c r="C33" s="411" t="s">
        <v>186</v>
      </c>
      <c r="D33"/>
    </row>
    <row r="34" spans="1:4">
      <c r="A34" s="105">
        <v>0.01</v>
      </c>
      <c r="C34" s="411" t="s">
        <v>187</v>
      </c>
      <c r="D34"/>
    </row>
    <row r="35" spans="1:4">
      <c r="A35" s="105">
        <v>0.02</v>
      </c>
      <c r="C35" s="411" t="s">
        <v>188</v>
      </c>
      <c r="D35"/>
    </row>
    <row r="36" spans="1:4">
      <c r="A36" s="105">
        <v>0.03</v>
      </c>
      <c r="C36" s="411" t="s">
        <v>189</v>
      </c>
      <c r="D36"/>
    </row>
    <row r="37" spans="1:4">
      <c r="A37" s="105">
        <v>0.04</v>
      </c>
      <c r="C37" s="411" t="s">
        <v>190</v>
      </c>
      <c r="D37"/>
    </row>
    <row r="38" spans="1:4">
      <c r="A38" s="105">
        <v>0.05</v>
      </c>
      <c r="C38" s="411" t="s">
        <v>191</v>
      </c>
      <c r="D38"/>
    </row>
    <row r="39" spans="1:4">
      <c r="A39" s="105">
        <v>0.06</v>
      </c>
      <c r="C39" s="411" t="s">
        <v>192</v>
      </c>
      <c r="D39"/>
    </row>
    <row r="40" spans="1:4">
      <c r="A40" s="105">
        <v>7.0000000000000007E-2</v>
      </c>
      <c r="C40" s="411" t="s">
        <v>193</v>
      </c>
      <c r="D40"/>
    </row>
    <row r="41" spans="1:4">
      <c r="A41" s="105">
        <v>0.08</v>
      </c>
      <c r="C41" s="411" t="s">
        <v>194</v>
      </c>
      <c r="D41"/>
    </row>
    <row r="42" spans="1:4">
      <c r="A42" s="105">
        <v>0.09</v>
      </c>
      <c r="C42" s="411" t="s">
        <v>195</v>
      </c>
      <c r="D42"/>
    </row>
    <row r="43" spans="1:4">
      <c r="A43" s="105">
        <v>0.1</v>
      </c>
      <c r="C43" s="411" t="s">
        <v>196</v>
      </c>
      <c r="D43"/>
    </row>
    <row r="44" spans="1:4">
      <c r="A44" s="105">
        <v>0.11</v>
      </c>
      <c r="C44" s="411" t="s">
        <v>197</v>
      </c>
      <c r="D44"/>
    </row>
    <row r="45" spans="1:4">
      <c r="A45" s="105">
        <v>0.12</v>
      </c>
      <c r="C45" s="411" t="s">
        <v>198</v>
      </c>
      <c r="D45"/>
    </row>
    <row r="46" spans="1:4">
      <c r="A46" s="105">
        <v>0.13</v>
      </c>
      <c r="C46" s="411" t="s">
        <v>199</v>
      </c>
      <c r="D46"/>
    </row>
    <row r="47" spans="1:4">
      <c r="A47" s="105">
        <v>0.14000000000000001</v>
      </c>
      <c r="C47" s="411" t="s">
        <v>200</v>
      </c>
      <c r="D47"/>
    </row>
    <row r="48" spans="1:4">
      <c r="A48" s="105">
        <v>0.15</v>
      </c>
      <c r="C48" s="411" t="s">
        <v>201</v>
      </c>
      <c r="D48"/>
    </row>
    <row r="49" spans="1:4">
      <c r="A49" s="105">
        <v>0.16</v>
      </c>
      <c r="C49" s="411" t="s">
        <v>202</v>
      </c>
      <c r="D49"/>
    </row>
    <row r="50" spans="1:4">
      <c r="A50" s="105">
        <v>0.17</v>
      </c>
      <c r="C50" s="411" t="s">
        <v>203</v>
      </c>
      <c r="D50"/>
    </row>
    <row r="51" spans="1:4">
      <c r="A51" s="105">
        <v>0.18</v>
      </c>
      <c r="C51" s="411" t="s">
        <v>204</v>
      </c>
      <c r="D51"/>
    </row>
    <row r="52" spans="1:4">
      <c r="A52" s="105">
        <v>0.19</v>
      </c>
      <c r="C52" s="411" t="s">
        <v>205</v>
      </c>
      <c r="D52"/>
    </row>
    <row r="53" spans="1:4">
      <c r="A53" s="105">
        <v>0.2</v>
      </c>
      <c r="C53" s="411" t="s">
        <v>206</v>
      </c>
      <c r="D53"/>
    </row>
    <row r="54" spans="1:4">
      <c r="A54" s="105"/>
      <c r="C54" s="411" t="s">
        <v>207</v>
      </c>
      <c r="D54"/>
    </row>
    <row r="55" spans="1:4">
      <c r="C55" s="411" t="s">
        <v>208</v>
      </c>
      <c r="D55"/>
    </row>
    <row r="56" spans="1:4">
      <c r="C56" s="411" t="s">
        <v>209</v>
      </c>
      <c r="D56"/>
    </row>
    <row r="57" spans="1:4">
      <c r="A57" s="98" t="s">
        <v>210</v>
      </c>
      <c r="C57" s="411" t="s">
        <v>211</v>
      </c>
      <c r="D57"/>
    </row>
    <row r="58" spans="1:4">
      <c r="A58" s="98" t="s">
        <v>138</v>
      </c>
      <c r="C58" s="411" t="s">
        <v>212</v>
      </c>
      <c r="D58"/>
    </row>
    <row r="59" spans="1:4">
      <c r="A59" s="98" t="s">
        <v>134</v>
      </c>
      <c r="C59" s="411" t="s">
        <v>35</v>
      </c>
      <c r="D59"/>
    </row>
    <row r="60" spans="1:4">
      <c r="C60" s="411" t="s">
        <v>36</v>
      </c>
      <c r="D60"/>
    </row>
    <row r="61" spans="1:4">
      <c r="A61" s="101" t="s">
        <v>213</v>
      </c>
      <c r="C61" s="411" t="s">
        <v>37</v>
      </c>
      <c r="D61"/>
    </row>
    <row r="62" spans="1:4">
      <c r="A62" s="102" t="s">
        <v>214</v>
      </c>
      <c r="C62" s="411" t="s">
        <v>38</v>
      </c>
      <c r="D62"/>
    </row>
    <row r="63" spans="1:4">
      <c r="A63" s="102" t="s">
        <v>215</v>
      </c>
      <c r="C63" s="411" t="s">
        <v>39</v>
      </c>
      <c r="D63"/>
    </row>
    <row r="64" spans="1:4">
      <c r="A64" s="102" t="s">
        <v>216</v>
      </c>
      <c r="C64" s="411" t="s">
        <v>40</v>
      </c>
      <c r="D64"/>
    </row>
    <row r="65" spans="1:4">
      <c r="A65" s="102"/>
      <c r="C65" s="412" t="s">
        <v>41</v>
      </c>
      <c r="D65"/>
    </row>
  </sheetData>
  <sortState xmlns:xlrd2="http://schemas.microsoft.com/office/spreadsheetml/2017/richdata2" ref="A25:A41">
    <sortCondition ref="A25:A41"/>
  </sortState>
  <mergeCells count="1">
    <mergeCell ref="O1:P1"/>
  </mergeCells>
  <phoneticPr fontId="66" type="noConversion"/>
  <pageMargins left="0.7" right="0.7" top="0.75" bottom="0.75" header="0.3" footer="0.3"/>
  <pageSetup paperSize="9" orientation="portrait"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CC34-1445-F047-A260-EF87E715D8DF}">
  <sheetPr>
    <tabColor theme="6" tint="-0.249977111117893"/>
  </sheetPr>
  <dimension ref="A1:L15"/>
  <sheetViews>
    <sheetView zoomScale="130" zoomScaleNormal="130" workbookViewId="0">
      <selection activeCell="C21" sqref="C21"/>
    </sheetView>
  </sheetViews>
  <sheetFormatPr defaultColWidth="11.44140625" defaultRowHeight="14.4"/>
  <cols>
    <col min="1" max="1" width="10.44140625" bestFit="1" customWidth="1"/>
    <col min="2" max="2" width="7.109375" bestFit="1" customWidth="1"/>
    <col min="3" max="3" width="20" bestFit="1" customWidth="1"/>
    <col min="4" max="4" width="13.109375" bestFit="1" customWidth="1"/>
    <col min="5" max="9" width="12" bestFit="1" customWidth="1"/>
    <col min="10" max="10" width="8" customWidth="1"/>
    <col min="11" max="11" width="6.109375" bestFit="1" customWidth="1"/>
    <col min="12" max="12" width="13.88671875" bestFit="1" customWidth="1"/>
  </cols>
  <sheetData>
    <row r="1" spans="1:12">
      <c r="A1" s="151" t="s">
        <v>217</v>
      </c>
      <c r="B1" s="152" t="s">
        <v>218</v>
      </c>
      <c r="C1" s="150" t="s">
        <v>219</v>
      </c>
      <c r="D1" s="153" t="s">
        <v>220</v>
      </c>
      <c r="E1" s="153" t="str">
        <f>'Summary Sheet'!B22</f>
        <v/>
      </c>
      <c r="F1" s="153" t="str">
        <f>'Summary Sheet'!C22</f>
        <v/>
      </c>
      <c r="G1" s="153" t="str">
        <f>'Summary Sheet'!D22</f>
        <v/>
      </c>
      <c r="H1" s="153" t="str">
        <f>'Summary Sheet'!E22</f>
        <v/>
      </c>
      <c r="I1" s="153" t="str">
        <f>'Summary Sheet'!F22</f>
        <v/>
      </c>
      <c r="J1" s="153" t="str">
        <f>'Summary Sheet'!G22</f>
        <v/>
      </c>
      <c r="K1" s="153" t="str">
        <f>'Summary Sheet'!H22</f>
        <v/>
      </c>
      <c r="L1" s="154" t="s">
        <v>221</v>
      </c>
    </row>
    <row r="2" spans="1:12">
      <c r="A2" s="529" t="s">
        <v>222</v>
      </c>
      <c r="B2" s="530"/>
      <c r="C2" s="530"/>
      <c r="D2" s="413"/>
      <c r="E2" s="414"/>
      <c r="F2" s="414"/>
      <c r="G2" s="414"/>
      <c r="H2" s="414"/>
      <c r="I2" s="414"/>
      <c r="J2" s="414"/>
      <c r="K2" s="414"/>
      <c r="L2" s="415"/>
    </row>
    <row r="3" spans="1:12">
      <c r="A3" s="145">
        <v>20101</v>
      </c>
      <c r="B3" s="141" t="s">
        <v>223</v>
      </c>
      <c r="C3" s="143" t="e">
        <f>INDEX(CostCodes2,MATCH(A3,SalaryCostCodes,0),1)</f>
        <v>#NAME?</v>
      </c>
      <c r="D3" t="e">
        <f>1/(1+INDEX(CostCodes2,MATCH(A3,SalaryCostCodes,0),4))</f>
        <v>#NAME?</v>
      </c>
      <c r="E3" s="144" t="e" cm="1">
        <f t="array" ref="E3">SUM(IF(#REF!=E$1,IF(#REF!=$A3,#REF!)))*$D3</f>
        <v>#REF!</v>
      </c>
      <c r="F3" s="144" t="e" cm="1">
        <f t="array" ref="F3">SUM(IF(#REF!=F$1,IF(#REF!=$A3,#REF!)))*$D3</f>
        <v>#REF!</v>
      </c>
      <c r="G3" s="144" t="e" cm="1">
        <f t="array" ref="G3">SUM(IF(#REF!=G$1,IF(#REF!=$A3,#REF!)))*$D3</f>
        <v>#REF!</v>
      </c>
      <c r="H3" s="144" t="e" cm="1">
        <f t="array" ref="H3">SUM(IF(#REF!=H$1,IF(#REF!=$A3,#REF!)))*$D3</f>
        <v>#REF!</v>
      </c>
      <c r="I3" s="144" t="e" cm="1">
        <f t="array" ref="I3">SUM(IF(#REF!=I$1,IF(#REF!=$A3,#REF!)))*$D3</f>
        <v>#REF!</v>
      </c>
      <c r="J3" s="144" t="e" cm="1">
        <f t="array" ref="J3">SUM(IF(#REF!=J$1,IF(#REF!=$A3,#REF!)))*$D3</f>
        <v>#REF!</v>
      </c>
      <c r="K3" s="144" t="e" cm="1">
        <f t="array" ref="K3">SUM(IF(#REF!=K$1,IF(#REF!=$A3,#REF!)))*$D3</f>
        <v>#REF!</v>
      </c>
      <c r="L3" s="155" t="e">
        <f t="shared" ref="L3:L15" si="0">SUM(E3:K3)</f>
        <v>#REF!</v>
      </c>
    </row>
    <row r="4" spans="1:12">
      <c r="A4" s="145">
        <v>20102</v>
      </c>
      <c r="B4" s="141" t="s">
        <v>223</v>
      </c>
      <c r="C4" s="143" t="e">
        <f>INDEX(CostCodes2,MATCH(A4,SalaryCostCodes,0),1)</f>
        <v>#NAME?</v>
      </c>
      <c r="D4" t="e">
        <f>1/(1+INDEX(CostCodes2,MATCH(A4,SalaryCostCodes,0),4))</f>
        <v>#NAME?</v>
      </c>
      <c r="E4" s="144" t="e" cm="1">
        <f t="array" ref="E4">SUM(IF(#REF!=E$1,IF(#REF!=$A4,#REF!)))*$D4</f>
        <v>#REF!</v>
      </c>
      <c r="F4" s="144" t="e" cm="1">
        <f t="array" ref="F4">SUM(IF(#REF!=F$1,IF(#REF!=$A4,#REF!)))*$D4</f>
        <v>#REF!</v>
      </c>
      <c r="G4" s="144" t="e" cm="1">
        <f t="array" ref="G4">SUM(IF(#REF!=G$1,IF(#REF!=$A4,#REF!)))*$D4</f>
        <v>#REF!</v>
      </c>
      <c r="H4" s="144" t="e" cm="1">
        <f t="array" ref="H4">SUM(IF(#REF!=H$1,IF(#REF!=$A4,#REF!)))*$D4</f>
        <v>#REF!</v>
      </c>
      <c r="I4" s="144" t="e" cm="1">
        <f t="array" ref="I4">SUM(IF(#REF!=I$1,IF(#REF!=$A4,#REF!)))*$D4</f>
        <v>#REF!</v>
      </c>
      <c r="J4" s="144" t="e" cm="1">
        <f t="array" ref="J4">SUM(IF(#REF!=J$1,IF(#REF!=$A4,#REF!)))*$D4</f>
        <v>#REF!</v>
      </c>
      <c r="K4" s="144" t="e" cm="1">
        <f t="array" ref="K4">SUM(IF(#REF!=K$1,IF(#REF!=$A4,#REF!)))*$D4</f>
        <v>#REF!</v>
      </c>
      <c r="L4" s="155" t="e">
        <f t="shared" si="0"/>
        <v>#REF!</v>
      </c>
    </row>
    <row r="5" spans="1:12">
      <c r="A5" s="145">
        <v>20103</v>
      </c>
      <c r="B5" s="141" t="s">
        <v>223</v>
      </c>
      <c r="C5" s="143" t="e">
        <f>INDEX(CostCodes2,MATCH(A5,SalaryCostCodes,0),1)</f>
        <v>#NAME?</v>
      </c>
      <c r="D5" t="e">
        <f>1/(1+INDEX(CostCodes2,MATCH(A5,SalaryCostCodes,0),4))</f>
        <v>#NAME?</v>
      </c>
      <c r="E5" s="144" t="e" cm="1">
        <f t="array" ref="E5">SUM(IF(#REF!=E$1,IF(#REF!=$A5,#REF!)))*$D5</f>
        <v>#REF!</v>
      </c>
      <c r="F5" s="144" t="e" cm="1">
        <f t="array" ref="F5">SUM(IF(#REF!=F$1,IF(#REF!=$A5,#REF!)))*$D5</f>
        <v>#REF!</v>
      </c>
      <c r="G5" s="144" t="e" cm="1">
        <f t="array" ref="G5">SUM(IF(#REF!=G$1,IF(#REF!=$A5,#REF!)))*$D5</f>
        <v>#REF!</v>
      </c>
      <c r="H5" s="144" t="e" cm="1">
        <f t="array" ref="H5">SUM(IF(#REF!=H$1,IF(#REF!=$A5,#REF!)))*$D5</f>
        <v>#REF!</v>
      </c>
      <c r="I5" s="144" t="e" cm="1">
        <f t="array" ref="I5">SUM(IF(#REF!=I$1,IF(#REF!=$A5,#REF!)))*$D5</f>
        <v>#REF!</v>
      </c>
      <c r="J5" s="144" t="e" cm="1">
        <f t="array" ref="J5">SUM(IF(#REF!=J$1,IF(#REF!=$A5,#REF!)))*$D5</f>
        <v>#REF!</v>
      </c>
      <c r="K5" s="144" t="e" cm="1">
        <f t="array" ref="K5">SUM(IF(#REF!=K$1,IF(#REF!=$A5,#REF!)))*$D5</f>
        <v>#REF!</v>
      </c>
      <c r="L5" s="155" t="e">
        <f t="shared" si="0"/>
        <v>#REF!</v>
      </c>
    </row>
    <row r="6" spans="1:12">
      <c r="A6" s="145">
        <v>20201</v>
      </c>
      <c r="B6" s="141" t="s">
        <v>224</v>
      </c>
      <c r="C6" s="143" t="e">
        <f>INDEX(CostCodes2,MATCH(A6,OnCostCodes,0),1)</f>
        <v>#NAME?</v>
      </c>
      <c r="D6" t="e">
        <f>1-(1/(INDEX(CostCodes2,MATCH(A6,OnCostCodes,0),4)+1))</f>
        <v>#NAME?</v>
      </c>
      <c r="E6" s="144" t="e" cm="1">
        <f t="array" ref="E6">SUM(IF(#REF!=E$1,IF(#REF!=$A6,#REF!)))*D6</f>
        <v>#REF!</v>
      </c>
      <c r="F6" s="144" t="e" cm="1">
        <f t="array" ref="F6">SUM(IF(#REF!=F$1,IF(#REF!=$A6,#REF!)))*$D6</f>
        <v>#REF!</v>
      </c>
      <c r="G6" s="144" t="e" cm="1">
        <f t="array" ref="G6">SUM(IF(#REF!=G$1,IF(#REF!=$A6,#REF!)))*$D6</f>
        <v>#REF!</v>
      </c>
      <c r="H6" s="144" t="e" cm="1">
        <f t="array" ref="H6">SUM(IF(#REF!=H$1,IF(#REF!=$A6,#REF!)))*$D6</f>
        <v>#REF!</v>
      </c>
      <c r="I6" s="144" t="e" cm="1">
        <f t="array" ref="I6">SUM(IF(#REF!=I$1,IF(#REF!=$A6,#REF!)))*$D6</f>
        <v>#REF!</v>
      </c>
      <c r="J6" s="144" t="e" cm="1">
        <f t="array" ref="J6">SUM(IF(#REF!=J$1,IF(#REF!=$A6,#REF!)))*$D6</f>
        <v>#REF!</v>
      </c>
      <c r="K6" s="144" t="e" cm="1">
        <f t="array" ref="K6">SUM(IF(#REF!=K$1,IF(#REF!=$A6,#REF!)))*$D6</f>
        <v>#REF!</v>
      </c>
      <c r="L6" s="155" t="e">
        <f t="shared" si="0"/>
        <v>#REF!</v>
      </c>
    </row>
    <row r="7" spans="1:12">
      <c r="A7" s="145">
        <v>20202</v>
      </c>
      <c r="B7" s="141" t="s">
        <v>224</v>
      </c>
      <c r="C7" s="143" t="e">
        <f>INDEX(CostCodes2,MATCH(A7,OnCostCodes,0),1)</f>
        <v>#NAME?</v>
      </c>
      <c r="D7" t="e">
        <f>1-(1/(INDEX(CostCodes2,MATCH(A7,OnCostCodes,0),4)+1))</f>
        <v>#NAME?</v>
      </c>
      <c r="E7" s="144" t="e" cm="1">
        <f t="array" ref="E7">SUM(IF(#REF!=E$1,IF(#REF!=$A7,#REF!)))*$D7</f>
        <v>#REF!</v>
      </c>
      <c r="F7" s="144" t="e" cm="1">
        <f t="array" ref="F7">SUM(IF(#REF!=F$1,IF(#REF!=$A7,#REF!)))*$D7</f>
        <v>#REF!</v>
      </c>
      <c r="G7" s="144" t="e" cm="1">
        <f t="array" ref="G7">SUM(IF(#REF!=G$1,IF(#REF!=$A7,#REF!)))*$D7</f>
        <v>#REF!</v>
      </c>
      <c r="H7" s="144" t="e" cm="1">
        <f t="array" ref="H7">SUM(IF(#REF!=H$1,IF(#REF!=$A7,#REF!)))*$D7</f>
        <v>#REF!</v>
      </c>
      <c r="I7" s="144" t="e" cm="1">
        <f t="array" ref="I7">SUM(IF(#REF!=I$1,IF(#REF!=$A7,#REF!)))*$D7</f>
        <v>#REF!</v>
      </c>
      <c r="J7" s="144" t="e" cm="1">
        <f t="array" ref="J7">SUM(IF(#REF!=J$1,IF(#REF!=$A7,#REF!)))*$D7</f>
        <v>#REF!</v>
      </c>
      <c r="K7" s="144" t="e" cm="1">
        <f t="array" ref="K7">SUM(IF(#REF!=K$1,IF(#REF!=$A7,#REF!)))*$D7</f>
        <v>#REF!</v>
      </c>
      <c r="L7" s="155" t="e">
        <f t="shared" si="0"/>
        <v>#REF!</v>
      </c>
    </row>
    <row r="8" spans="1:12">
      <c r="A8" s="145">
        <v>20203</v>
      </c>
      <c r="B8" s="141" t="s">
        <v>224</v>
      </c>
      <c r="C8" s="143" t="e">
        <f>INDEX(CostCodes2,MATCH(A8,OnCostCodes,0),1)</f>
        <v>#NAME?</v>
      </c>
      <c r="D8" t="e">
        <f>1-(1/(INDEX(CostCodes2,MATCH(A8,OnCostCodes,0),4)+1))</f>
        <v>#NAME?</v>
      </c>
      <c r="E8" s="144" t="e" cm="1">
        <f t="array" ref="E8">SUM(IF(#REF!=E$1,IF(#REF!=$A8,#REF!)))*$D8</f>
        <v>#REF!</v>
      </c>
      <c r="F8" s="144" t="e" cm="1">
        <f t="array" ref="F8">SUM(IF(#REF!=F$1,IF(#REF!=$A8,#REF!)))*$D8</f>
        <v>#REF!</v>
      </c>
      <c r="G8" s="144" t="e" cm="1">
        <f t="array" ref="G8">SUM(IF(#REF!=G$1,IF(#REF!=$A8,#REF!)))*$D8</f>
        <v>#REF!</v>
      </c>
      <c r="H8" s="144" t="e" cm="1">
        <f t="array" ref="H8">SUM(IF(#REF!=H$1,IF(#REF!=$A8,#REF!)))*$D8</f>
        <v>#REF!</v>
      </c>
      <c r="I8" s="144" t="e" cm="1">
        <f t="array" ref="I8">SUM(IF(#REF!=I$1,IF(#REF!=$A8,#REF!)))*$D8</f>
        <v>#REF!</v>
      </c>
      <c r="J8" s="144" t="e" cm="1">
        <f t="array" ref="J8">SUM(IF(#REF!=J$1,IF(#REF!=$A8,#REF!)))*$D8</f>
        <v>#REF!</v>
      </c>
      <c r="K8" s="144" t="e" cm="1">
        <f t="array" ref="K8">SUM(IF(#REF!=K$1,IF(#REF!=$A8,#REF!)))*$D8</f>
        <v>#REF!</v>
      </c>
      <c r="L8" s="155" t="e">
        <f t="shared" si="0"/>
        <v>#REF!</v>
      </c>
    </row>
    <row r="9" spans="1:12">
      <c r="A9" s="529" t="s">
        <v>225</v>
      </c>
      <c r="B9" s="530"/>
      <c r="C9" s="530"/>
      <c r="D9" s="413"/>
      <c r="E9" s="414"/>
      <c r="F9" s="414"/>
      <c r="G9" s="414"/>
      <c r="H9" s="414"/>
      <c r="I9" s="414"/>
      <c r="J9" s="414"/>
      <c r="K9" s="414"/>
      <c r="L9" s="416"/>
    </row>
    <row r="10" spans="1:12">
      <c r="A10" s="145">
        <v>20151</v>
      </c>
      <c r="B10" s="141" t="s">
        <v>223</v>
      </c>
      <c r="C10" s="143" t="e">
        <f>INDEX(CostCodes2,MATCH(A10,SalaryCostCodes,0),1)</f>
        <v>#NAME?</v>
      </c>
      <c r="D10" t="e">
        <f>1/(1+INDEX(CostCodes2,MATCH(A10,SalaryCostCodes,0),4))</f>
        <v>#NAME?</v>
      </c>
      <c r="E10" s="144" t="e" cm="1">
        <f t="array" ref="E10">SUM(IF(#REF!=E$1,IF(#REF!=$A10,#REF!)))*$D10</f>
        <v>#REF!</v>
      </c>
      <c r="F10" s="144" t="e" cm="1">
        <f t="array" ref="F10">SUM(IF(#REF!=F$1,IF(#REF!=$A10,#REF!)))*$D10</f>
        <v>#REF!</v>
      </c>
      <c r="G10" s="144" t="e" cm="1">
        <f t="array" ref="G10">SUM(IF(#REF!=G$1,IF(#REF!=$A10,#REF!)))*$D10</f>
        <v>#REF!</v>
      </c>
      <c r="H10" s="144" t="e" cm="1">
        <f t="array" ref="H10">SUM(IF(#REF!=H$1,IF(#REF!=$A10,#REF!)))*$D10</f>
        <v>#REF!</v>
      </c>
      <c r="I10" s="144" t="e" cm="1">
        <f t="array" ref="I10">SUM(IF(#REF!=I$1,IF(#REF!=$A10,#REF!)))*$D10</f>
        <v>#REF!</v>
      </c>
      <c r="J10" s="144" t="e" cm="1">
        <f t="array" ref="J10">SUM(IF(#REF!=J$1,IF(#REF!=$A10,#REF!)))*$D10</f>
        <v>#REF!</v>
      </c>
      <c r="K10" s="144" t="e" cm="1">
        <f t="array" ref="K10">SUM(IF(#REF!=K$1,IF(#REF!=$A10,#REF!)))*$D10</f>
        <v>#REF!</v>
      </c>
      <c r="L10" s="155" t="e">
        <f t="shared" si="0"/>
        <v>#REF!</v>
      </c>
    </row>
    <row r="11" spans="1:12">
      <c r="A11" s="145">
        <v>20152</v>
      </c>
      <c r="B11" s="141" t="s">
        <v>223</v>
      </c>
      <c r="C11" s="143" t="e">
        <f>INDEX(CostCodes2,MATCH(A11,SalaryCostCodes,0),1)</f>
        <v>#NAME?</v>
      </c>
      <c r="D11" t="e">
        <f>1/(1+INDEX(CostCodes2,MATCH(A11,SalaryCostCodes,0),4))</f>
        <v>#NAME?</v>
      </c>
      <c r="E11" s="144" t="e" cm="1">
        <f t="array" ref="E11">SUM(IF(#REF!=E$1,IF(#REF!=$A11,#REF!)))*$D11</f>
        <v>#REF!</v>
      </c>
      <c r="F11" s="144" t="e" cm="1">
        <f t="array" ref="F11">SUM(IF(#REF!=F$1,IF(#REF!=$A11,#REF!)))*$D11</f>
        <v>#REF!</v>
      </c>
      <c r="G11" s="144" t="e" cm="1">
        <f t="array" ref="G11">SUM(IF(#REF!=G$1,IF(#REF!=$A11,#REF!)))*$D11</f>
        <v>#REF!</v>
      </c>
      <c r="H11" s="144" t="e" cm="1">
        <f t="array" ref="H11">SUM(IF(#REF!=H$1,IF(#REF!=$A11,#REF!)))*$D11</f>
        <v>#REF!</v>
      </c>
      <c r="I11" s="144" t="e" cm="1">
        <f t="array" ref="I11">SUM(IF(#REF!=I$1,IF(#REF!=$A11,#REF!)))*$D11</f>
        <v>#REF!</v>
      </c>
      <c r="J11" s="144" t="e" cm="1">
        <f t="array" ref="J11">SUM(IF(#REF!=J$1,IF(#REF!=$A11,#REF!)))*$D11</f>
        <v>#REF!</v>
      </c>
      <c r="K11" s="144" t="e" cm="1">
        <f t="array" ref="K11">SUM(IF(#REF!=K$1,IF(#REF!=$A11,#REF!)))*$D11</f>
        <v>#REF!</v>
      </c>
      <c r="L11" s="155" t="e">
        <f t="shared" si="0"/>
        <v>#REF!</v>
      </c>
    </row>
    <row r="12" spans="1:12">
      <c r="A12" s="145">
        <v>20153</v>
      </c>
      <c r="B12" s="141" t="s">
        <v>223</v>
      </c>
      <c r="C12" s="143" t="e">
        <f>INDEX(CostCodes2,MATCH(A12,SalaryCostCodes,0),1)</f>
        <v>#NAME?</v>
      </c>
      <c r="D12" t="e">
        <f>1/(1+INDEX(CostCodes2,MATCH(A12,SalaryCostCodes,0),4))</f>
        <v>#NAME?</v>
      </c>
      <c r="E12" s="144" t="e" cm="1">
        <f t="array" ref="E12">SUM(IF(#REF!=E$1,IF(#REF!=$A12,#REF!)))*$D12</f>
        <v>#REF!</v>
      </c>
      <c r="F12" s="144" t="e" cm="1">
        <f t="array" ref="F12">SUM(IF(#REF!=F$1,IF(#REF!=$A12,#REF!)))*$D12</f>
        <v>#REF!</v>
      </c>
      <c r="G12" s="144" t="e" cm="1">
        <f t="array" ref="G12">SUM(IF(#REF!=G$1,IF(#REF!=$A12,#REF!)))*$D12</f>
        <v>#REF!</v>
      </c>
      <c r="H12" s="144" t="e" cm="1">
        <f t="array" ref="H12">SUM(IF(#REF!=H$1,IF(#REF!=$A12,#REF!)))*$D12</f>
        <v>#REF!</v>
      </c>
      <c r="I12" s="144" t="e" cm="1">
        <f t="array" ref="I12">SUM(IF(#REF!=I$1,IF(#REF!=$A12,#REF!)))*$D12</f>
        <v>#REF!</v>
      </c>
      <c r="J12" s="144" t="e" cm="1">
        <f t="array" ref="J12">SUM(IF(#REF!=J$1,IF(#REF!=$A12,#REF!)))*$D12</f>
        <v>#REF!</v>
      </c>
      <c r="K12" s="144" t="e" cm="1">
        <f t="array" ref="K12">SUM(IF(#REF!=K$1,IF(#REF!=$A12,#REF!)))*$D12</f>
        <v>#REF!</v>
      </c>
      <c r="L12" s="155" t="e">
        <f t="shared" si="0"/>
        <v>#REF!</v>
      </c>
    </row>
    <row r="13" spans="1:12">
      <c r="A13" s="145">
        <v>20251</v>
      </c>
      <c r="B13" s="141" t="s">
        <v>224</v>
      </c>
      <c r="C13" s="143" t="e">
        <f>INDEX(CostCodes2,MATCH(A13,OnCostCodes,0),1)</f>
        <v>#NAME?</v>
      </c>
      <c r="D13" t="e">
        <f>1-(1/(INDEX(CostCodes2,MATCH(A13,OnCostCodes,0),4)+1))</f>
        <v>#NAME?</v>
      </c>
      <c r="E13" s="144" t="e" cm="1">
        <f t="array" ref="E13">SUM(IF(#REF!=E$1,IF(#REF!=$A13,#REF!)))*$D13</f>
        <v>#REF!</v>
      </c>
      <c r="F13" s="144" t="e" cm="1">
        <f t="array" ref="F13">SUM(IF(#REF!=F$1,IF(#REF!=$A13,#REF!)))*$D13</f>
        <v>#REF!</v>
      </c>
      <c r="G13" s="144" t="e" cm="1">
        <f t="array" ref="G13">SUM(IF(#REF!=G$1,IF(#REF!=$A13,#REF!)))*$D13</f>
        <v>#REF!</v>
      </c>
      <c r="H13" s="144" t="e" cm="1">
        <f t="array" ref="H13">SUM(IF(#REF!=H$1,IF(#REF!=$A13,#REF!)))*$D13</f>
        <v>#REF!</v>
      </c>
      <c r="I13" s="144" t="e" cm="1">
        <f t="array" ref="I13">SUM(IF(#REF!=I$1,IF(#REF!=$A13,#REF!)))*$D13</f>
        <v>#REF!</v>
      </c>
      <c r="J13" s="144" t="e" cm="1">
        <f t="array" ref="J13">SUM(IF(#REF!=J$1,IF(#REF!=$A13,#REF!)))*$D13</f>
        <v>#REF!</v>
      </c>
      <c r="K13" s="144" t="e" cm="1">
        <f t="array" ref="K13">SUM(IF(#REF!=K$1,IF(#REF!=$A13,#REF!)))*$D13</f>
        <v>#REF!</v>
      </c>
      <c r="L13" s="155" t="e">
        <f t="shared" si="0"/>
        <v>#REF!</v>
      </c>
    </row>
    <row r="14" spans="1:12">
      <c r="A14" s="145">
        <v>20252</v>
      </c>
      <c r="B14" s="141" t="s">
        <v>224</v>
      </c>
      <c r="C14" s="143" t="e">
        <f>INDEX(CostCodes2,MATCH(A14,OnCostCodes,0),1)</f>
        <v>#NAME?</v>
      </c>
      <c r="D14" t="e">
        <f>1-(1/(INDEX(CostCodes2,MATCH(A14,OnCostCodes,0),4)+1))</f>
        <v>#NAME?</v>
      </c>
      <c r="E14" s="144" t="e" cm="1">
        <f t="array" ref="E14">SUM(IF(#REF!=E$1,IF(#REF!=$A14,#REF!)))*$D14</f>
        <v>#REF!</v>
      </c>
      <c r="F14" s="144" t="e" cm="1">
        <f t="array" ref="F14">SUM(IF(#REF!=F$1,IF(#REF!=$A14,#REF!)))*$D14</f>
        <v>#REF!</v>
      </c>
      <c r="G14" s="144" t="e" cm="1">
        <f t="array" ref="G14">SUM(IF(#REF!=G$1,IF(#REF!=$A14,#REF!)))*$D14</f>
        <v>#REF!</v>
      </c>
      <c r="H14" s="144" t="e" cm="1">
        <f t="array" ref="H14">SUM(IF(#REF!=H$1,IF(#REF!=$A14,#REF!)))*$D14</f>
        <v>#REF!</v>
      </c>
      <c r="I14" s="144" t="e" cm="1">
        <f t="array" ref="I14">SUM(IF(#REF!=I$1,IF(#REF!=$A14,#REF!)))*$D14</f>
        <v>#REF!</v>
      </c>
      <c r="J14" s="144" t="e" cm="1">
        <f t="array" ref="J14">SUM(IF(#REF!=J$1,IF(#REF!=$A14,#REF!)))*$D14</f>
        <v>#REF!</v>
      </c>
      <c r="K14" s="144" t="e" cm="1">
        <f t="array" ref="K14">SUM(IF(#REF!=K$1,IF(#REF!=$A14,#REF!)))*$D14</f>
        <v>#REF!</v>
      </c>
      <c r="L14" s="155" t="e">
        <f t="shared" si="0"/>
        <v>#REF!</v>
      </c>
    </row>
    <row r="15" spans="1:12" ht="15" thickBot="1">
      <c r="A15" s="146">
        <v>20253</v>
      </c>
      <c r="B15" s="147" t="s">
        <v>224</v>
      </c>
      <c r="C15" s="148" t="e">
        <f>INDEX(CostCodes2,MATCH(A15,OnCostCodes,0),1)</f>
        <v>#NAME?</v>
      </c>
      <c r="D15" s="142" t="e">
        <f>1-(1/(INDEX(CostCodes2,MATCH(A15,OnCostCodes,0),4)+1))</f>
        <v>#NAME?</v>
      </c>
      <c r="E15" s="149" t="e" cm="1">
        <f t="array" ref="E15">SUM(IF(#REF!=E$1,IF(#REF!=$A15,#REF!)))*$D15</f>
        <v>#REF!</v>
      </c>
      <c r="F15" s="149" t="e" cm="1">
        <f t="array" ref="F15">SUM(IF(#REF!=F$1,IF(#REF!=$A15,#REF!)))*$D15</f>
        <v>#REF!</v>
      </c>
      <c r="G15" s="149" t="e" cm="1">
        <f t="array" ref="G15">SUM(IF(#REF!=G$1,IF(#REF!=$A15,#REF!)))*$D15</f>
        <v>#REF!</v>
      </c>
      <c r="H15" s="149" t="e" cm="1">
        <f t="array" ref="H15">SUM(IF(#REF!=H$1,IF(#REF!=$A15,#REF!)))*$D15</f>
        <v>#REF!</v>
      </c>
      <c r="I15" s="149" t="e" cm="1">
        <f t="array" ref="I15">SUM(IF(#REF!=I$1,IF(#REF!=$A15,#REF!)))*$D15</f>
        <v>#REF!</v>
      </c>
      <c r="J15" s="149" t="e" cm="1">
        <f t="array" ref="J15">SUM(IF(#REF!=J$1,IF(#REF!=$A15,#REF!)))*$D15</f>
        <v>#REF!</v>
      </c>
      <c r="K15" s="149" t="e" cm="1">
        <f t="array" ref="K15">SUM(IF(#REF!=K$1,IF(#REF!=$A15,#REF!)))*$D15</f>
        <v>#REF!</v>
      </c>
      <c r="L15" s="156" t="e">
        <f t="shared" si="0"/>
        <v>#REF!</v>
      </c>
    </row>
  </sheetData>
  <mergeCells count="2">
    <mergeCell ref="A9:C9"/>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76F42-43AF-BB41-95D6-EAB39FE29E25}">
  <dimension ref="A1:Q66"/>
  <sheetViews>
    <sheetView topLeftCell="A35" zoomScale="140" zoomScaleNormal="140" workbookViewId="0">
      <selection activeCell="B48" sqref="B48"/>
    </sheetView>
  </sheetViews>
  <sheetFormatPr defaultColWidth="11.44140625" defaultRowHeight="14.4"/>
  <cols>
    <col min="1" max="1" width="10.88671875" style="203"/>
    <col min="2" max="2" width="42.33203125" style="203" customWidth="1"/>
    <col min="3" max="3" width="26.5546875" style="203" customWidth="1"/>
    <col min="4" max="4" width="19.88671875" customWidth="1"/>
    <col min="7" max="7" width="33.88671875" bestFit="1" customWidth="1"/>
    <col min="8" max="8" width="38.33203125" bestFit="1" customWidth="1"/>
    <col min="9" max="10" width="49.33203125" bestFit="1" customWidth="1"/>
    <col min="16" max="16" width="50" bestFit="1" customWidth="1"/>
  </cols>
  <sheetData>
    <row r="1" spans="1:17">
      <c r="A1" s="203" t="s">
        <v>226</v>
      </c>
      <c r="B1" s="203" t="s">
        <v>67</v>
      </c>
      <c r="C1" s="203" t="s">
        <v>74</v>
      </c>
      <c r="D1" s="203" t="s">
        <v>227</v>
      </c>
      <c r="G1" s="203" t="str" cm="1">
        <f t="array" ref="G1:Q1">TRANSPOSE(_xlfn.UNIQUE(NonSalaryCostCodeCategories))</f>
        <v>Travel – International</v>
      </c>
      <c r="H1" t="str">
        <v>Travel – Domestic</v>
      </c>
      <c r="I1" t="str">
        <v>Repairs and Maintenance</v>
      </c>
      <c r="J1" t="str">
        <v>Other Expenses</v>
      </c>
      <c r="K1" t="str">
        <v>Shared Grants &amp; Consultancy</v>
      </c>
      <c r="L1" t="str">
        <v>Conferences, Meetings &amp; Entertainment</v>
      </c>
      <c r="M1" t="str">
        <v>Financial Services</v>
      </c>
      <c r="N1" t="str">
        <v>Information Technology</v>
      </c>
      <c r="O1" t="str">
        <v>Rent Leasing &amp; Utilities</v>
      </c>
      <c r="P1" t="str">
        <v>Asset Purchases</v>
      </c>
      <c r="Q1" t="str">
        <v>Levy</v>
      </c>
    </row>
    <row r="2" spans="1:17">
      <c r="A2" s="203">
        <v>41102</v>
      </c>
      <c r="B2" s="203" t="s">
        <v>228</v>
      </c>
      <c r="C2" s="203" t="s">
        <v>229</v>
      </c>
      <c r="D2" t="str">
        <f>_xlfn.CONCAT(A2, " ", B2)</f>
        <v>41102 Travel – Accommodation International</v>
      </c>
      <c r="G2" t="str" cm="1">
        <f t="array" ref="G2:G8">_xlfn._xlws.FILTER($B:$B,$C:$C=G1,"")</f>
        <v>Travel – Accommodation International</v>
      </c>
      <c r="H2" t="str" cm="1">
        <f t="array" ref="H2:H9">_xlfn._xlws.FILTER($B:$B,$C:$C=H1,"")</f>
        <v>Travel – Accommodation Domestic</v>
      </c>
      <c r="I2" t="str" cm="1">
        <f t="array" ref="I2:I5">_xlfn._xlws.FILTER($B:$B,$C:$C=I1,"")</f>
        <v>Maintenance-Building-Other</v>
      </c>
      <c r="J2" t="str" cm="1">
        <f t="array" ref="J2:J22">_xlfn._xlws.FILTER($B:$B,$C:$C=J1,"")</f>
        <v>External Admin Fee &amp; Outsourced Service Arrangements</v>
      </c>
      <c r="K2" t="str" cm="1">
        <f t="array" ref="K2:K3">_xlfn._xlws.FILTER($B:$B,$C:$C=K1,"")</f>
        <v>Research Shared Grant -  HEP</v>
      </c>
      <c r="L2" t="str" cm="1">
        <f t="array" ref="L2:L3">_xlfn._xlws.FILTER($B:$B,$C:$C=L1,"")</f>
        <v>Employee Conference and Course Registration</v>
      </c>
      <c r="M2" t="str" cm="1">
        <f t="array" ref="M2:M8">_xlfn._xlws.FILTER($B:$B,$C:$C=M1,"")</f>
        <v>Audit Fees - Internal</v>
      </c>
      <c r="N2" t="str" cm="1">
        <f t="array" ref="N2:N4">_xlfn._xlws.FILTER($B:$B,$C:$C=N1,"")</f>
        <v xml:space="preserve">IT Software </v>
      </c>
      <c r="O2" t="str" cm="1">
        <f t="array" ref="O2:O8">_xlfn._xlws.FILTER($B:$B,$C:$C=O1,"")</f>
        <v>Property Lease Expenses</v>
      </c>
      <c r="P2" t="str" cm="1">
        <f t="array" ref="P2:P4">_xlfn._xlws.FILTER($B:$B,$C:$C=P1,"")</f>
        <v>Minor Equipment &lt; $3,000</v>
      </c>
      <c r="Q2" t="str" cm="1">
        <f t="array" ref="Q2">_xlfn._xlws.FILTER($B:$B,$C:$C=Q1,"")</f>
        <v>ICR</v>
      </c>
    </row>
    <row r="3" spans="1:17">
      <c r="A3" s="203">
        <v>41104</v>
      </c>
      <c r="B3" s="203" t="s">
        <v>230</v>
      </c>
      <c r="C3" s="203" t="s">
        <v>229</v>
      </c>
      <c r="D3" t="str">
        <f t="shared" ref="D3:D66" si="0">_xlfn.CONCAT(A3, " ", B3)</f>
        <v>41104 Travel – Airfares International</v>
      </c>
      <c r="G3" t="str">
        <v>Travel – Airfares International</v>
      </c>
      <c r="H3" t="str">
        <v>Travel – Airfares Domestic</v>
      </c>
      <c r="I3" t="str">
        <v>Maintenance-Buildings-Electrical</v>
      </c>
      <c r="J3" t="str">
        <v>Insurance</v>
      </c>
      <c r="K3" t="str">
        <v>General Consultancy</v>
      </c>
      <c r="L3" t="str">
        <v>Meeting Expenses</v>
      </c>
      <c r="M3" t="str">
        <v>Audit Fees - External</v>
      </c>
      <c r="N3" t="str">
        <v>IT Software Maintenance</v>
      </c>
      <c r="O3" t="str">
        <v>Equipment Lease and Rental</v>
      </c>
      <c r="P3" t="str">
        <v>Computer Equipment-CY Additions (Unit prices &gt; $10K)</v>
      </c>
    </row>
    <row r="4" spans="1:17">
      <c r="A4" s="203">
        <v>41106</v>
      </c>
      <c r="B4" s="203" t="s">
        <v>231</v>
      </c>
      <c r="C4" s="203" t="s">
        <v>229</v>
      </c>
      <c r="D4" t="str">
        <f t="shared" si="0"/>
        <v>41106 Travel – Car Hire International</v>
      </c>
      <c r="G4" t="str">
        <v>Travel – Car Hire International</v>
      </c>
      <c r="H4" t="str">
        <v>Travel – Car Hire Domestic</v>
      </c>
      <c r="I4" t="str">
        <v>Maintenance-Equip &amp; Mach-Other</v>
      </c>
      <c r="J4" t="str">
        <v>Cleaning - Contract</v>
      </c>
      <c r="M4" t="str">
        <v>Audit - Other Services</v>
      </c>
      <c r="N4" t="str">
        <v>IT Hardware Purchase &lt; $3,000</v>
      </c>
      <c r="O4" t="str">
        <v>Hire Of Equipment &amp; Facilities</v>
      </c>
      <c r="P4" t="str">
        <v>Equipment &amp; Machinery-CY Additions (Unit price &gt; $10K)</v>
      </c>
    </row>
    <row r="5" spans="1:17">
      <c r="A5" s="203">
        <v>41108</v>
      </c>
      <c r="B5" s="203" t="s">
        <v>232</v>
      </c>
      <c r="C5" s="203" t="s">
        <v>229</v>
      </c>
      <c r="D5" t="str">
        <f t="shared" si="0"/>
        <v>41108 Travel – Advance International</v>
      </c>
      <c r="G5" t="str">
        <v>Travel – Advance International</v>
      </c>
      <c r="H5" t="str">
        <v>Travel – Car Allowance and Reimbursement</v>
      </c>
      <c r="I5" t="str">
        <v>Maintenance-Equip &amp; Mach-HVAC ad hoc &amp; break down</v>
      </c>
      <c r="J5" t="str">
        <v>Security Services</v>
      </c>
      <c r="M5" t="str">
        <v>Legal Fees</v>
      </c>
      <c r="O5" t="str">
        <v>Electricity</v>
      </c>
    </row>
    <row r="6" spans="1:17">
      <c r="A6" s="203">
        <v>41112</v>
      </c>
      <c r="B6" s="203" t="s">
        <v>233</v>
      </c>
      <c r="C6" s="203" t="s">
        <v>229</v>
      </c>
      <c r="D6" t="str">
        <f t="shared" si="0"/>
        <v>41112 Travel – Taxi Expenses International</v>
      </c>
      <c r="G6" t="str">
        <v>Travel – Taxi Expenses International</v>
      </c>
      <c r="H6" t="str">
        <v>Travel – Taxi Expenses Domestic</v>
      </c>
      <c r="J6" t="str">
        <v>Handbook Printing &amp; Distribution</v>
      </c>
      <c r="M6" t="str">
        <v>Leasing - Property Lease Expenses</v>
      </c>
      <c r="O6" t="str">
        <v>Phone - Landline, Fax, Network ISDN, Video</v>
      </c>
    </row>
    <row r="7" spans="1:17">
      <c r="A7" s="203">
        <v>41116</v>
      </c>
      <c r="B7" s="203" t="s">
        <v>234</v>
      </c>
      <c r="C7" s="203" t="s">
        <v>229</v>
      </c>
      <c r="D7" t="str">
        <f t="shared" si="0"/>
        <v>41116 Travel – Subsistence International</v>
      </c>
      <c r="G7" t="str">
        <v>Travel – Subsistence International</v>
      </c>
      <c r="H7" t="str">
        <v>Travel – Subsistence Domestic</v>
      </c>
      <c r="J7" t="str">
        <v>Scholarships</v>
      </c>
      <c r="M7" t="str">
        <v>Leasing - Equipment Lease and Rental</v>
      </c>
      <c r="O7" t="str">
        <v>Phone - Mobile</v>
      </c>
    </row>
    <row r="8" spans="1:17">
      <c r="A8" s="203">
        <v>41118</v>
      </c>
      <c r="B8" s="203" t="s">
        <v>235</v>
      </c>
      <c r="C8" s="203" t="s">
        <v>229</v>
      </c>
      <c r="D8" t="str">
        <f t="shared" si="0"/>
        <v>41118 Travel – Other International</v>
      </c>
      <c r="G8" t="str">
        <v>Travel – Other International</v>
      </c>
      <c r="H8" t="str">
        <v>Travel – Other Domestic</v>
      </c>
      <c r="J8" t="str">
        <v>Student Grants</v>
      </c>
      <c r="M8" t="str">
        <v>Hire Of Equipment &amp; Facilities</v>
      </c>
      <c r="O8" t="str">
        <v>Internet charges</v>
      </c>
    </row>
    <row r="9" spans="1:17">
      <c r="A9" s="203">
        <v>41101</v>
      </c>
      <c r="B9" s="203" t="s">
        <v>236</v>
      </c>
      <c r="C9" s="203" t="s">
        <v>237</v>
      </c>
      <c r="D9" t="str">
        <f t="shared" si="0"/>
        <v>41101 Travel – Accommodation Domestic</v>
      </c>
      <c r="H9" t="str">
        <v>Motor Vehicle Expenses</v>
      </c>
      <c r="J9" t="str">
        <v>Freight &amp; Couriers</v>
      </c>
    </row>
    <row r="10" spans="1:17">
      <c r="A10" s="203">
        <v>41103</v>
      </c>
      <c r="B10" s="203" t="s">
        <v>238</v>
      </c>
      <c r="C10" s="203" t="s">
        <v>237</v>
      </c>
      <c r="D10" t="str">
        <f t="shared" si="0"/>
        <v>41103 Travel – Airfares Domestic</v>
      </c>
      <c r="J10" t="str">
        <v>Printing &amp; Copying - Internal Printers</v>
      </c>
    </row>
    <row r="11" spans="1:17">
      <c r="A11" s="203">
        <v>41105</v>
      </c>
      <c r="B11" s="203" t="s">
        <v>239</v>
      </c>
      <c r="C11" s="203" t="s">
        <v>237</v>
      </c>
      <c r="D11" t="str">
        <f t="shared" si="0"/>
        <v>41105 Travel – Car Hire Domestic</v>
      </c>
      <c r="J11" t="str">
        <v>Printing &amp; Copying - External Printers</v>
      </c>
    </row>
    <row r="12" spans="1:17">
      <c r="A12" s="203">
        <v>41109</v>
      </c>
      <c r="B12" s="203" t="s">
        <v>240</v>
      </c>
      <c r="C12" s="203" t="s">
        <v>237</v>
      </c>
      <c r="D12" t="str">
        <f t="shared" si="0"/>
        <v>41109 Travel – Car Allowance and Reimbursement</v>
      </c>
      <c r="J12" t="str">
        <v>General Expenses</v>
      </c>
    </row>
    <row r="13" spans="1:17">
      <c r="A13" s="203">
        <v>41111</v>
      </c>
      <c r="B13" s="203" t="s">
        <v>241</v>
      </c>
      <c r="C13" s="203" t="s">
        <v>237</v>
      </c>
      <c r="D13" t="str">
        <f t="shared" si="0"/>
        <v>41111 Travel – Taxi Expenses Domestic</v>
      </c>
      <c r="J13" t="str">
        <v>Postage</v>
      </c>
    </row>
    <row r="14" spans="1:17">
      <c r="A14" s="203">
        <v>41115</v>
      </c>
      <c r="B14" s="203" t="s">
        <v>242</v>
      </c>
      <c r="C14" s="203" t="s">
        <v>237</v>
      </c>
      <c r="D14" t="str">
        <f t="shared" si="0"/>
        <v>41115 Travel – Subsistence Domestic</v>
      </c>
      <c r="J14" t="str">
        <v>Stationery</v>
      </c>
    </row>
    <row r="15" spans="1:17">
      <c r="A15" s="203">
        <v>41117</v>
      </c>
      <c r="B15" s="203" t="s">
        <v>243</v>
      </c>
      <c r="C15" s="203" t="s">
        <v>237</v>
      </c>
      <c r="D15" t="str">
        <f t="shared" si="0"/>
        <v>41117 Travel – Other Domestic</v>
      </c>
      <c r="J15" t="str">
        <v>Staff Amenities</v>
      </c>
    </row>
    <row r="16" spans="1:17">
      <c r="A16" s="203">
        <v>41131</v>
      </c>
      <c r="B16" s="203" t="s">
        <v>244</v>
      </c>
      <c r="C16" s="203" t="s">
        <v>237</v>
      </c>
      <c r="D16" t="str">
        <f t="shared" si="0"/>
        <v>41131 Motor Vehicle Expenses</v>
      </c>
      <c r="J16" t="str">
        <v>Consumables</v>
      </c>
    </row>
    <row r="17" spans="1:10">
      <c r="A17" s="203">
        <v>37101</v>
      </c>
      <c r="B17" s="203" t="s">
        <v>245</v>
      </c>
      <c r="C17" s="203" t="s">
        <v>246</v>
      </c>
      <c r="D17" t="str">
        <f t="shared" si="0"/>
        <v>37101 Maintenance-Building-Other</v>
      </c>
      <c r="J17" t="str">
        <v>Permits, Licences &amp; Reg'n Fees</v>
      </c>
    </row>
    <row r="18" spans="1:10">
      <c r="A18" s="203">
        <v>37105</v>
      </c>
      <c r="B18" s="203" t="s">
        <v>247</v>
      </c>
      <c r="C18" s="203" t="s">
        <v>246</v>
      </c>
      <c r="D18" t="str">
        <f>_xlfn.CONCAT(A18, " ", B18)</f>
        <v>37105 Maintenance-Buildings-Electrical</v>
      </c>
      <c r="J18" t="str">
        <v>Copyright Charges</v>
      </c>
    </row>
    <row r="19" spans="1:10">
      <c r="A19" s="203">
        <v>37107</v>
      </c>
      <c r="B19" s="203" t="s">
        <v>248</v>
      </c>
      <c r="C19" s="203" t="s">
        <v>246</v>
      </c>
      <c r="D19" t="str">
        <f>_xlfn.CONCAT(A19, " ", B19)</f>
        <v>37107 Maintenance-Equip &amp; Mach-Other</v>
      </c>
      <c r="J19" t="str">
        <v>Survey Testing/Research Participation</v>
      </c>
    </row>
    <row r="20" spans="1:10">
      <c r="A20" s="203">
        <v>37109</v>
      </c>
      <c r="B20" s="203" t="s">
        <v>249</v>
      </c>
      <c r="C20" s="203" t="s">
        <v>246</v>
      </c>
      <c r="D20" t="str">
        <f t="shared" si="0"/>
        <v>37109 Maintenance-Equip &amp; Mach-HVAC ad hoc &amp; break down</v>
      </c>
      <c r="J20" t="str">
        <v>Appointment Costs</v>
      </c>
    </row>
    <row r="21" spans="1:10">
      <c r="A21" s="203">
        <v>48503</v>
      </c>
      <c r="B21" s="393" t="s">
        <v>250</v>
      </c>
      <c r="C21" s="393" t="s">
        <v>251</v>
      </c>
      <c r="D21" s="268" t="str">
        <f t="shared" si="0"/>
        <v>48503 External Admin Fee &amp; Outsourced Service Arrangements</v>
      </c>
      <c r="J21" t="str">
        <v>Training &amp; Staff Development</v>
      </c>
    </row>
    <row r="22" spans="1:10">
      <c r="A22" s="203">
        <v>47141</v>
      </c>
      <c r="B22" s="203" t="s">
        <v>252</v>
      </c>
      <c r="C22" s="203" t="s">
        <v>253</v>
      </c>
      <c r="D22" t="str">
        <f t="shared" si="0"/>
        <v>47141 Research Shared Grant -  HEP</v>
      </c>
      <c r="J22" t="str">
        <v>Publications, Subscriptions &amp; Memberships</v>
      </c>
    </row>
    <row r="23" spans="1:10">
      <c r="A23" s="203">
        <v>47140</v>
      </c>
      <c r="B23" s="203" t="s">
        <v>254</v>
      </c>
      <c r="C23" s="203" t="s">
        <v>253</v>
      </c>
      <c r="D23" t="str">
        <f t="shared" si="0"/>
        <v>47140 General Consultancy</v>
      </c>
    </row>
    <row r="24" spans="1:10">
      <c r="A24" s="203">
        <v>48301</v>
      </c>
      <c r="B24" s="203" t="s">
        <v>255</v>
      </c>
      <c r="C24" s="203" t="s">
        <v>256</v>
      </c>
      <c r="D24" t="str">
        <f t="shared" si="0"/>
        <v>48301 Employee Conference and Course Registration</v>
      </c>
    </row>
    <row r="25" spans="1:10">
      <c r="A25" s="203">
        <v>48302</v>
      </c>
      <c r="B25" s="203" t="s">
        <v>257</v>
      </c>
      <c r="C25" s="203" t="s">
        <v>256</v>
      </c>
      <c r="D25" t="str">
        <f t="shared" si="0"/>
        <v>48302 Meeting Expenses</v>
      </c>
    </row>
    <row r="26" spans="1:10">
      <c r="A26" s="203">
        <v>34130</v>
      </c>
      <c r="B26" s="203" t="s">
        <v>258</v>
      </c>
      <c r="C26" s="203" t="s">
        <v>259</v>
      </c>
      <c r="D26" t="str">
        <f t="shared" si="0"/>
        <v>34130 Audit Fees - Internal</v>
      </c>
    </row>
    <row r="27" spans="1:10">
      <c r="A27" s="203">
        <v>34131</v>
      </c>
      <c r="B27" s="203" t="s">
        <v>260</v>
      </c>
      <c r="C27" s="203" t="s">
        <v>259</v>
      </c>
      <c r="D27" t="str">
        <f t="shared" si="0"/>
        <v>34131 Audit Fees - External</v>
      </c>
    </row>
    <row r="28" spans="1:10">
      <c r="A28" s="203">
        <v>34132</v>
      </c>
      <c r="B28" s="203" t="s">
        <v>261</v>
      </c>
      <c r="C28" s="203" t="s">
        <v>259</v>
      </c>
      <c r="D28" t="str">
        <f t="shared" si="0"/>
        <v>34132 Audit - Other Services</v>
      </c>
    </row>
    <row r="29" spans="1:10">
      <c r="A29" s="203">
        <v>34101</v>
      </c>
      <c r="B29" s="203" t="s">
        <v>262</v>
      </c>
      <c r="C29" s="203" t="s">
        <v>259</v>
      </c>
      <c r="D29" t="str">
        <f t="shared" si="0"/>
        <v>34101 Legal Fees</v>
      </c>
    </row>
    <row r="30" spans="1:10">
      <c r="A30" s="203">
        <v>36001</v>
      </c>
      <c r="B30" s="203" t="s">
        <v>263</v>
      </c>
      <c r="C30" s="203" t="s">
        <v>259</v>
      </c>
      <c r="D30" t="str">
        <f t="shared" si="0"/>
        <v>36001 Leasing - Property Lease Expenses</v>
      </c>
    </row>
    <row r="31" spans="1:10">
      <c r="A31" s="203">
        <v>36011</v>
      </c>
      <c r="B31" s="203" t="s">
        <v>264</v>
      </c>
      <c r="C31" s="203" t="s">
        <v>259</v>
      </c>
      <c r="D31" t="str">
        <f t="shared" si="0"/>
        <v>36011 Leasing - Equipment Lease and Rental</v>
      </c>
    </row>
    <row r="32" spans="1:10">
      <c r="A32" s="203">
        <v>36012</v>
      </c>
      <c r="B32" s="203" t="s">
        <v>265</v>
      </c>
      <c r="C32" s="203" t="s">
        <v>259</v>
      </c>
      <c r="D32" t="str">
        <f t="shared" si="0"/>
        <v>36012 Hire Of Equipment &amp; Facilities</v>
      </c>
    </row>
    <row r="33" spans="1:4">
      <c r="A33" s="203">
        <v>40101</v>
      </c>
      <c r="B33" s="203" t="s">
        <v>266</v>
      </c>
      <c r="C33" s="203" t="s">
        <v>267</v>
      </c>
      <c r="D33" t="str">
        <f t="shared" si="0"/>
        <v xml:space="preserve">40101 IT Software </v>
      </c>
    </row>
    <row r="34" spans="1:4">
      <c r="A34" s="203">
        <v>40102</v>
      </c>
      <c r="B34" s="203" t="s">
        <v>268</v>
      </c>
      <c r="C34" s="203" t="s">
        <v>267</v>
      </c>
      <c r="D34" t="str">
        <f t="shared" si="0"/>
        <v>40102 IT Software Maintenance</v>
      </c>
    </row>
    <row r="35" spans="1:4">
      <c r="A35" s="203">
        <v>40201</v>
      </c>
      <c r="B35" s="203" t="s">
        <v>269</v>
      </c>
      <c r="C35" s="203" t="s">
        <v>267</v>
      </c>
      <c r="D35" t="str">
        <f t="shared" si="0"/>
        <v>40201 IT Hardware Purchase &lt; $3,000</v>
      </c>
    </row>
    <row r="36" spans="1:4">
      <c r="A36" s="203">
        <v>36001</v>
      </c>
      <c r="B36" s="203" t="s">
        <v>270</v>
      </c>
      <c r="C36" s="203" t="s">
        <v>271</v>
      </c>
      <c r="D36" t="str">
        <f t="shared" si="0"/>
        <v>36001 Property Lease Expenses</v>
      </c>
    </row>
    <row r="37" spans="1:4">
      <c r="A37" s="203">
        <v>36011</v>
      </c>
      <c r="B37" s="203" t="s">
        <v>272</v>
      </c>
      <c r="C37" s="203" t="s">
        <v>271</v>
      </c>
      <c r="D37" t="str">
        <f t="shared" si="0"/>
        <v>36011 Equipment Lease and Rental</v>
      </c>
    </row>
    <row r="38" spans="1:4">
      <c r="A38" s="203">
        <v>36012</v>
      </c>
      <c r="B38" s="203" t="s">
        <v>265</v>
      </c>
      <c r="C38" s="203" t="s">
        <v>271</v>
      </c>
      <c r="D38" t="str">
        <f t="shared" si="0"/>
        <v>36012 Hire Of Equipment &amp; Facilities</v>
      </c>
    </row>
    <row r="39" spans="1:4">
      <c r="A39" s="203">
        <v>36020</v>
      </c>
      <c r="B39" s="203" t="s">
        <v>273</v>
      </c>
      <c r="C39" s="203" t="s">
        <v>271</v>
      </c>
      <c r="D39" t="str">
        <f t="shared" si="0"/>
        <v>36020 Electricity</v>
      </c>
    </row>
    <row r="40" spans="1:4">
      <c r="A40" s="203">
        <v>40301</v>
      </c>
      <c r="B40" s="203" t="s">
        <v>274</v>
      </c>
      <c r="C40" s="203" t="s">
        <v>271</v>
      </c>
      <c r="D40" t="str">
        <f t="shared" si="0"/>
        <v>40301 Phone - Landline, Fax, Network ISDN, Video</v>
      </c>
    </row>
    <row r="41" spans="1:4">
      <c r="A41" s="203">
        <v>40302</v>
      </c>
      <c r="B41" s="203" t="s">
        <v>275</v>
      </c>
      <c r="C41" s="203" t="s">
        <v>271</v>
      </c>
      <c r="D41" t="str">
        <f t="shared" si="0"/>
        <v>40302 Phone - Mobile</v>
      </c>
    </row>
    <row r="42" spans="1:4">
      <c r="A42" s="203">
        <v>40303</v>
      </c>
      <c r="B42" s="203" t="s">
        <v>276</v>
      </c>
      <c r="C42" s="203" t="s">
        <v>271</v>
      </c>
      <c r="D42" t="str">
        <f t="shared" si="0"/>
        <v>40303 Internet charges</v>
      </c>
    </row>
    <row r="43" spans="1:4">
      <c r="A43" s="203">
        <v>36301</v>
      </c>
      <c r="B43" s="203" t="s">
        <v>277</v>
      </c>
      <c r="C43" s="203" t="s">
        <v>251</v>
      </c>
      <c r="D43" t="str">
        <f t="shared" si="0"/>
        <v>36301 Insurance</v>
      </c>
    </row>
    <row r="44" spans="1:4">
      <c r="A44" s="203">
        <v>37201</v>
      </c>
      <c r="B44" s="203" t="s">
        <v>278</v>
      </c>
      <c r="C44" s="203" t="s">
        <v>251</v>
      </c>
      <c r="D44" t="str">
        <f t="shared" si="0"/>
        <v>37201 Cleaning - Contract</v>
      </c>
    </row>
    <row r="45" spans="1:4">
      <c r="A45" s="203">
        <v>37301</v>
      </c>
      <c r="B45" s="203" t="s">
        <v>280</v>
      </c>
      <c r="C45" s="203" t="s">
        <v>251</v>
      </c>
      <c r="D45" t="str">
        <f t="shared" si="0"/>
        <v>37301 Security Services</v>
      </c>
    </row>
    <row r="46" spans="1:4">
      <c r="A46" s="203">
        <v>43104</v>
      </c>
      <c r="B46" s="203" t="s">
        <v>281</v>
      </c>
      <c r="C46" s="203" t="s">
        <v>251</v>
      </c>
      <c r="D46" t="str">
        <f t="shared" si="0"/>
        <v>43104 Handbook Printing &amp; Distribution</v>
      </c>
    </row>
    <row r="47" spans="1:4">
      <c r="A47" s="203">
        <v>44101</v>
      </c>
      <c r="B47" s="203" t="s">
        <v>282</v>
      </c>
      <c r="C47" s="203" t="s">
        <v>251</v>
      </c>
      <c r="D47" t="str">
        <f t="shared" si="0"/>
        <v>44101 Scholarships</v>
      </c>
    </row>
    <row r="48" spans="1:4">
      <c r="A48" s="203">
        <v>44102</v>
      </c>
      <c r="B48" s="203" t="s">
        <v>283</v>
      </c>
      <c r="C48" s="203" t="s">
        <v>251</v>
      </c>
      <c r="D48" t="str">
        <f t="shared" si="0"/>
        <v>44102 Student Grants</v>
      </c>
    </row>
    <row r="49" spans="1:4">
      <c r="A49" s="203">
        <v>48101</v>
      </c>
      <c r="B49" s="203" t="s">
        <v>284</v>
      </c>
      <c r="C49" s="203" t="s">
        <v>251</v>
      </c>
      <c r="D49" t="str">
        <f t="shared" si="0"/>
        <v>48101 Freight &amp; Couriers</v>
      </c>
    </row>
    <row r="50" spans="1:4">
      <c r="A50" s="203">
        <v>48102</v>
      </c>
      <c r="B50" s="203" t="s">
        <v>285</v>
      </c>
      <c r="C50" s="203" t="s">
        <v>251</v>
      </c>
      <c r="D50" t="str">
        <f t="shared" si="0"/>
        <v>48102 Printing &amp; Copying - Internal Printers</v>
      </c>
    </row>
    <row r="51" spans="1:4">
      <c r="A51" s="203">
        <v>48103</v>
      </c>
      <c r="B51" s="203" t="s">
        <v>286</v>
      </c>
      <c r="C51" s="203" t="s">
        <v>251</v>
      </c>
      <c r="D51" t="str">
        <f t="shared" si="0"/>
        <v>48103 Printing &amp; Copying - External Printers</v>
      </c>
    </row>
    <row r="52" spans="1:4">
      <c r="A52" s="203">
        <v>48104</v>
      </c>
      <c r="B52" s="203" t="s">
        <v>287</v>
      </c>
      <c r="C52" s="203" t="s">
        <v>251</v>
      </c>
      <c r="D52" t="str">
        <f t="shared" si="0"/>
        <v>48104 General Expenses</v>
      </c>
    </row>
    <row r="53" spans="1:4">
      <c r="A53" s="203">
        <v>48105</v>
      </c>
      <c r="B53" s="203" t="s">
        <v>288</v>
      </c>
      <c r="C53" s="203" t="s">
        <v>251</v>
      </c>
      <c r="D53" t="str">
        <f t="shared" si="0"/>
        <v>48105 Postage</v>
      </c>
    </row>
    <row r="54" spans="1:4">
      <c r="A54" s="203">
        <v>48106</v>
      </c>
      <c r="B54" s="203" t="s">
        <v>289</v>
      </c>
      <c r="C54" s="203" t="s">
        <v>251</v>
      </c>
      <c r="D54" t="str">
        <f t="shared" si="0"/>
        <v>48106 Stationery</v>
      </c>
    </row>
    <row r="55" spans="1:4">
      <c r="A55" s="203">
        <v>48107</v>
      </c>
      <c r="B55" s="203" t="s">
        <v>290</v>
      </c>
      <c r="C55" s="203" t="s">
        <v>251</v>
      </c>
      <c r="D55" t="str">
        <f t="shared" si="0"/>
        <v>48107 Staff Amenities</v>
      </c>
    </row>
    <row r="56" spans="1:4">
      <c r="A56" s="203">
        <v>48210</v>
      </c>
      <c r="B56" s="203" t="s">
        <v>102</v>
      </c>
      <c r="C56" s="203" t="s">
        <v>251</v>
      </c>
      <c r="D56" t="str">
        <f t="shared" si="0"/>
        <v>48210 Consumables</v>
      </c>
    </row>
    <row r="57" spans="1:4">
      <c r="A57" s="203">
        <v>48501</v>
      </c>
      <c r="B57" s="203" t="s">
        <v>291</v>
      </c>
      <c r="C57" s="203" t="s">
        <v>251</v>
      </c>
      <c r="D57" t="str">
        <f t="shared" si="0"/>
        <v>48501 Permits, Licences &amp; Reg'n Fees</v>
      </c>
    </row>
    <row r="58" spans="1:4">
      <c r="A58" s="203">
        <v>48502</v>
      </c>
      <c r="B58" s="203" t="s">
        <v>292</v>
      </c>
      <c r="C58" s="203" t="s">
        <v>251</v>
      </c>
      <c r="D58" t="str">
        <f t="shared" si="0"/>
        <v>48502 Copyright Charges</v>
      </c>
    </row>
    <row r="59" spans="1:4">
      <c r="A59" s="203">
        <v>48504</v>
      </c>
      <c r="B59" s="203" t="s">
        <v>293</v>
      </c>
      <c r="C59" s="203" t="s">
        <v>251</v>
      </c>
      <c r="D59" t="str">
        <f t="shared" si="0"/>
        <v>48504 Survey Testing/Research Participation</v>
      </c>
    </row>
    <row r="60" spans="1:4">
      <c r="A60" s="203">
        <v>48521</v>
      </c>
      <c r="B60" s="203" t="s">
        <v>294</v>
      </c>
      <c r="C60" s="203" t="s">
        <v>251</v>
      </c>
      <c r="D60" t="str">
        <f t="shared" si="0"/>
        <v>48521 Appointment Costs</v>
      </c>
    </row>
    <row r="61" spans="1:4">
      <c r="A61" s="203">
        <v>48522</v>
      </c>
      <c r="B61" s="203" t="s">
        <v>295</v>
      </c>
      <c r="C61" s="203" t="s">
        <v>251</v>
      </c>
      <c r="D61" t="str">
        <f t="shared" si="0"/>
        <v>48522 Training &amp; Staff Development</v>
      </c>
    </row>
    <row r="62" spans="1:4">
      <c r="A62" s="203">
        <v>48523</v>
      </c>
      <c r="B62" s="203" t="s">
        <v>296</v>
      </c>
      <c r="C62" s="203" t="s">
        <v>251</v>
      </c>
      <c r="D62" t="str">
        <f t="shared" si="0"/>
        <v>48523 Publications, Subscriptions &amp; Memberships</v>
      </c>
    </row>
    <row r="63" spans="1:4">
      <c r="A63" s="203">
        <v>48205</v>
      </c>
      <c r="B63" s="393" t="s">
        <v>297</v>
      </c>
      <c r="C63" s="203" t="s">
        <v>298</v>
      </c>
      <c r="D63" t="str">
        <f t="shared" si="0"/>
        <v>48205 Minor Equipment &lt; $3,000</v>
      </c>
    </row>
    <row r="64" spans="1:4">
      <c r="A64" s="203">
        <v>57613</v>
      </c>
      <c r="B64" s="393" t="s">
        <v>299</v>
      </c>
      <c r="C64" s="203" t="s">
        <v>298</v>
      </c>
      <c r="D64" t="str">
        <f t="shared" si="0"/>
        <v>57613 Computer Equipment-CY Additions (Unit prices &gt; $10K)</v>
      </c>
    </row>
    <row r="65" spans="1:4">
      <c r="A65" s="203">
        <v>57623</v>
      </c>
      <c r="B65" s="393" t="s">
        <v>300</v>
      </c>
      <c r="C65" s="203" t="s">
        <v>298</v>
      </c>
      <c r="D65" t="str">
        <f t="shared" si="0"/>
        <v>57623 Equipment &amp; Machinery-CY Additions (Unit price &gt; $10K)</v>
      </c>
    </row>
    <row r="66" spans="1:4">
      <c r="A66" s="203">
        <v>36901</v>
      </c>
      <c r="B66" s="203" t="s">
        <v>301</v>
      </c>
      <c r="C66" s="203" t="s">
        <v>183</v>
      </c>
      <c r="D66" t="str">
        <f t="shared" si="0"/>
        <v>36901 ICR</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D93E-D42C-6540-AD3E-1F9A4765B5D2}">
  <sheetPr>
    <tabColor rgb="FFFFFF00"/>
  </sheetPr>
  <dimension ref="B1:L150"/>
  <sheetViews>
    <sheetView topLeftCell="A19" zoomScale="140" zoomScaleNormal="140" workbookViewId="0">
      <selection activeCell="J9" sqref="J9"/>
    </sheetView>
  </sheetViews>
  <sheetFormatPr defaultColWidth="8.88671875" defaultRowHeight="14.4"/>
  <cols>
    <col min="1" max="1" width="7.44140625" customWidth="1"/>
    <col min="2" max="2" width="26.44140625" customWidth="1"/>
    <col min="3" max="4" width="17.44140625" customWidth="1"/>
    <col min="5" max="5" width="19.88671875" customWidth="1"/>
    <col min="6" max="6" width="17" customWidth="1"/>
    <col min="7" max="7" width="15.44140625" customWidth="1"/>
    <col min="8" max="8" width="13.44140625" customWidth="1"/>
    <col min="9" max="9" width="13.5546875" customWidth="1"/>
    <col min="10" max="10" width="13" customWidth="1"/>
    <col min="11" max="11" width="13.88671875" customWidth="1"/>
    <col min="12" max="13" width="16.109375" customWidth="1"/>
    <col min="14" max="14" width="18.44140625" customWidth="1"/>
    <col min="15" max="18" width="16.109375" customWidth="1"/>
    <col min="19" max="19" width="20.88671875" customWidth="1"/>
  </cols>
  <sheetData>
    <row r="1" spans="2:12" ht="42">
      <c r="B1" s="446" t="s">
        <v>374</v>
      </c>
    </row>
    <row r="2" spans="2:12" ht="23.4">
      <c r="B2" s="447" t="s">
        <v>375</v>
      </c>
      <c r="E2" s="448" t="s">
        <v>376</v>
      </c>
      <c r="F2" s="174"/>
      <c r="G2" s="174"/>
      <c r="H2" s="174"/>
      <c r="I2" s="174"/>
      <c r="J2" s="174"/>
      <c r="K2" s="174"/>
      <c r="L2" s="174"/>
    </row>
    <row r="3" spans="2:12" ht="15.6">
      <c r="B3" s="177" t="s">
        <v>377</v>
      </c>
      <c r="E3" s="176"/>
      <c r="F3" s="176"/>
      <c r="G3" s="176"/>
      <c r="H3" s="176"/>
      <c r="I3" s="176"/>
      <c r="J3" s="176"/>
      <c r="K3" s="176"/>
      <c r="L3" s="176"/>
    </row>
    <row r="4" spans="2:12" ht="15.6">
      <c r="E4" s="176"/>
      <c r="F4" s="176"/>
      <c r="G4" s="176"/>
      <c r="H4" s="176"/>
      <c r="I4" s="176"/>
      <c r="J4" s="176"/>
      <c r="K4" s="176"/>
      <c r="L4" s="176"/>
    </row>
    <row r="5" spans="2:12" ht="23.4">
      <c r="B5" s="449" t="s">
        <v>378</v>
      </c>
      <c r="E5" s="450" t="str">
        <f>'Summary Sheet'!B22</f>
        <v/>
      </c>
      <c r="F5" s="450" t="str">
        <f>'Summary Sheet'!C22</f>
        <v/>
      </c>
      <c r="G5" s="450" t="str">
        <f>'Summary Sheet'!D22</f>
        <v/>
      </c>
      <c r="H5" s="450" t="str">
        <f>'Summary Sheet'!E22</f>
        <v/>
      </c>
      <c r="I5" s="450" t="str">
        <f>'Summary Sheet'!F22</f>
        <v/>
      </c>
      <c r="J5" s="450" t="str">
        <f>'Summary Sheet'!G22</f>
        <v/>
      </c>
      <c r="K5" s="450" t="str">
        <f>'Summary Sheet'!H22</f>
        <v/>
      </c>
      <c r="L5" s="450" t="str">
        <f>'Summary Sheet'!I22</f>
        <v/>
      </c>
    </row>
    <row r="6" spans="2:12" ht="21">
      <c r="B6" s="175"/>
      <c r="E6" s="176"/>
      <c r="F6" s="176"/>
      <c r="G6" s="176"/>
      <c r="H6" s="176"/>
      <c r="I6" s="176"/>
      <c r="J6" s="176"/>
      <c r="K6" s="176"/>
      <c r="L6" s="176"/>
    </row>
    <row r="7" spans="2:12" ht="21">
      <c r="B7" s="451" t="s">
        <v>379</v>
      </c>
      <c r="E7" s="448" t="e">
        <f>_xlfn.IFNA(SUM(E30,E54,E78,E102,E126,E150),"")</f>
        <v>#VALUE!</v>
      </c>
      <c r="F7" s="448" t="e">
        <f t="shared" ref="F7:L7" si="0">_xlfn.IFNA(SUM(F30,F54,F78,F102,F126,F150),"")</f>
        <v>#VALUE!</v>
      </c>
      <c r="G7" s="448" t="e">
        <f t="shared" si="0"/>
        <v>#VALUE!</v>
      </c>
      <c r="H7" s="448" t="str">
        <f t="shared" si="0"/>
        <v/>
      </c>
      <c r="I7" s="448" t="str">
        <f t="shared" si="0"/>
        <v/>
      </c>
      <c r="J7" s="448" t="str">
        <f t="shared" si="0"/>
        <v/>
      </c>
      <c r="K7" s="448" t="str">
        <f t="shared" si="0"/>
        <v/>
      </c>
      <c r="L7" s="448" t="str">
        <f t="shared" si="0"/>
        <v/>
      </c>
    </row>
    <row r="8" spans="2:12" ht="21">
      <c r="B8" s="175"/>
      <c r="E8" s="176"/>
      <c r="F8" s="176"/>
      <c r="G8" s="176"/>
      <c r="H8" s="176"/>
      <c r="I8" s="176"/>
      <c r="J8" s="176"/>
      <c r="K8" s="176"/>
      <c r="L8" s="176"/>
    </row>
    <row r="9" spans="2:12" ht="23.4">
      <c r="B9" s="452" t="s">
        <v>380</v>
      </c>
      <c r="C9" s="159"/>
      <c r="D9" s="159"/>
      <c r="E9" s="159"/>
      <c r="F9" s="159"/>
      <c r="G9" s="159"/>
      <c r="H9" s="159"/>
      <c r="I9" s="159"/>
      <c r="J9" s="159"/>
      <c r="K9" s="159"/>
    </row>
    <row r="10" spans="2:12">
      <c r="B10" s="159"/>
      <c r="C10" s="159"/>
      <c r="D10" s="159"/>
      <c r="E10" s="159"/>
      <c r="F10" s="159"/>
      <c r="G10" s="159"/>
      <c r="H10" s="159"/>
      <c r="I10" s="159"/>
      <c r="J10" s="159"/>
      <c r="K10" s="159"/>
    </row>
    <row r="11" spans="2:12" ht="21" hidden="1" customHeight="1">
      <c r="B11" s="159"/>
      <c r="C11" s="159"/>
      <c r="D11" s="159"/>
      <c r="E11" s="159"/>
      <c r="F11" s="159"/>
      <c r="G11" s="159"/>
      <c r="H11" s="159"/>
      <c r="I11" s="159"/>
      <c r="J11" s="159"/>
      <c r="K11" s="159"/>
    </row>
    <row r="12" spans="2:12" ht="49.5" hidden="1" customHeight="1">
      <c r="B12" s="160" t="s">
        <v>381</v>
      </c>
      <c r="C12" s="453" t="s">
        <v>382</v>
      </c>
      <c r="D12" s="185"/>
      <c r="E12" s="161"/>
      <c r="F12" s="161"/>
      <c r="G12" s="161"/>
      <c r="H12" s="161"/>
      <c r="I12" s="161"/>
      <c r="J12" s="161"/>
      <c r="K12" s="161"/>
    </row>
    <row r="13" spans="2:12" ht="23.4" hidden="1">
      <c r="B13" s="162"/>
      <c r="C13" s="161"/>
      <c r="D13" s="161"/>
      <c r="E13" s="161"/>
      <c r="F13" s="161"/>
      <c r="G13" s="161"/>
      <c r="H13" s="161"/>
      <c r="I13" s="161"/>
      <c r="J13" s="161"/>
      <c r="K13" s="161"/>
    </row>
    <row r="14" spans="2:12" ht="15" thickBot="1">
      <c r="B14" s="161"/>
      <c r="C14" s="161"/>
      <c r="D14" s="161"/>
      <c r="E14" s="173"/>
      <c r="F14" s="161"/>
      <c r="G14" s="161"/>
      <c r="H14" s="161"/>
      <c r="I14" s="161"/>
      <c r="J14" s="161"/>
      <c r="K14" s="161"/>
    </row>
    <row r="15" spans="2:12" ht="24" thickBot="1">
      <c r="B15" s="163" t="s">
        <v>194</v>
      </c>
      <c r="C15" s="161"/>
      <c r="D15" s="161"/>
      <c r="E15" s="164"/>
      <c r="F15" s="164"/>
      <c r="G15" s="164"/>
      <c r="H15" s="164"/>
      <c r="I15" s="164"/>
      <c r="J15" s="164"/>
      <c r="K15" s="164"/>
    </row>
    <row r="16" spans="2:12">
      <c r="B16" s="161"/>
      <c r="C16" s="161"/>
      <c r="D16" s="161"/>
      <c r="E16" s="161"/>
      <c r="F16" s="161"/>
      <c r="G16" s="161"/>
      <c r="H16" s="161"/>
      <c r="I16" s="161"/>
      <c r="J16" s="161"/>
      <c r="K16" s="161"/>
    </row>
    <row r="17" spans="2:12" ht="31.5" customHeight="1">
      <c r="B17" s="535" t="s">
        <v>383</v>
      </c>
      <c r="C17" s="536"/>
      <c r="D17" s="220"/>
      <c r="E17" s="448" t="str">
        <f>_xlfn.IFNA((INDEX(Salaries,MATCH($B$15,SalaryCodes,0),MATCH(E$5,SalaryYears,0))),"")</f>
        <v/>
      </c>
      <c r="F17" s="448" t="str">
        <f t="shared" ref="F17:L17" si="1">_xlfn.IFNA((INDEX(Salaries,MATCH($B$15,SalaryCodes,0),MATCH(F$5,SalaryYears,0))),"")</f>
        <v/>
      </c>
      <c r="G17" s="448" t="str">
        <f t="shared" si="1"/>
        <v/>
      </c>
      <c r="H17" s="448" t="str">
        <f t="shared" si="1"/>
        <v/>
      </c>
      <c r="I17" s="448" t="str">
        <f t="shared" si="1"/>
        <v/>
      </c>
      <c r="J17" s="448" t="str">
        <f t="shared" si="1"/>
        <v/>
      </c>
      <c r="K17" s="448" t="str">
        <f t="shared" si="1"/>
        <v/>
      </c>
      <c r="L17" s="448" t="str">
        <f t="shared" si="1"/>
        <v/>
      </c>
    </row>
    <row r="18" spans="2:12">
      <c r="B18" s="143" t="s">
        <v>384</v>
      </c>
      <c r="C18" s="161"/>
      <c r="D18" s="161"/>
      <c r="E18" s="161"/>
      <c r="F18" s="161"/>
      <c r="G18" s="161"/>
      <c r="H18" s="161"/>
      <c r="I18" s="161"/>
      <c r="J18" s="161"/>
      <c r="K18" s="161"/>
    </row>
    <row r="19" spans="2:12" ht="39" customHeight="1">
      <c r="B19" s="165"/>
      <c r="C19" s="161"/>
      <c r="D19" s="161"/>
      <c r="E19" s="161"/>
      <c r="F19" s="161"/>
      <c r="G19" s="161"/>
      <c r="H19" s="161"/>
      <c r="I19" s="161"/>
      <c r="J19" s="161"/>
      <c r="K19" s="161"/>
    </row>
    <row r="20" spans="2:12" ht="29.25" customHeight="1">
      <c r="B20" s="531" t="s">
        <v>385</v>
      </c>
      <c r="C20" s="532"/>
      <c r="D20" s="222"/>
      <c r="E20" s="454">
        <v>10</v>
      </c>
      <c r="F20" s="454">
        <v>0</v>
      </c>
      <c r="G20" s="454">
        <v>0</v>
      </c>
      <c r="H20" s="454"/>
      <c r="I20" s="454"/>
      <c r="J20" s="454"/>
      <c r="K20" s="454"/>
      <c r="L20" s="454"/>
    </row>
    <row r="21" spans="2:12" ht="20.25" customHeight="1">
      <c r="B21" s="166" t="s">
        <v>386</v>
      </c>
      <c r="C21" s="161"/>
      <c r="D21" s="161"/>
      <c r="E21" s="161"/>
      <c r="F21" s="161"/>
      <c r="G21" s="161"/>
      <c r="H21" s="161"/>
      <c r="I21" s="161"/>
      <c r="J21" s="161"/>
      <c r="K21" s="161"/>
    </row>
    <row r="22" spans="2:12">
      <c r="B22" s="161"/>
      <c r="C22" s="161"/>
      <c r="D22" s="161"/>
      <c r="E22" s="161"/>
      <c r="F22" s="161"/>
      <c r="G22" s="161"/>
      <c r="H22" s="161"/>
      <c r="I22" s="161"/>
      <c r="J22" s="161"/>
      <c r="K22" s="161"/>
    </row>
    <row r="23" spans="2:12" ht="15" thickBot="1">
      <c r="B23" s="161"/>
      <c r="C23" s="161"/>
      <c r="D23" s="161"/>
      <c r="E23" s="161"/>
      <c r="F23" s="161"/>
      <c r="G23" s="161"/>
      <c r="H23" s="161"/>
      <c r="I23" s="161"/>
      <c r="J23" s="161"/>
      <c r="K23" s="161"/>
    </row>
    <row r="24" spans="2:12">
      <c r="B24" s="167" t="s">
        <v>387</v>
      </c>
      <c r="C24" s="168"/>
      <c r="D24" s="168"/>
      <c r="E24" s="169"/>
      <c r="F24" s="169"/>
      <c r="G24" s="169"/>
      <c r="H24" s="169"/>
      <c r="I24" s="169"/>
      <c r="J24" s="169"/>
      <c r="K24" s="169"/>
      <c r="L24" s="169"/>
    </row>
    <row r="25" spans="2:12">
      <c r="B25" s="170" t="s">
        <v>388</v>
      </c>
      <c r="C25" s="171"/>
      <c r="D25" s="171"/>
      <c r="E25" s="172" t="e">
        <f t="shared" ref="E25:G25" si="2">(E17/(52.178571*35)*1.25)</f>
        <v>#VALUE!</v>
      </c>
      <c r="F25" s="172" t="e">
        <f t="shared" si="2"/>
        <v>#VALUE!</v>
      </c>
      <c r="G25" s="172" t="e">
        <f t="shared" si="2"/>
        <v>#VALUE!</v>
      </c>
      <c r="H25" s="172" t="str">
        <f>IF(H17&lt;&gt;"",(H17/(52.178571*35)*1.25),"")</f>
        <v/>
      </c>
      <c r="I25" s="172" t="str">
        <f t="shared" ref="I25:L25" si="3">IF(I17&lt;&gt;"",(I17/(52.178571*35)*1.25),"")</f>
        <v/>
      </c>
      <c r="J25" s="172" t="str">
        <f t="shared" si="3"/>
        <v/>
      </c>
      <c r="K25" s="172" t="str">
        <f t="shared" si="3"/>
        <v/>
      </c>
      <c r="L25" s="172" t="str">
        <f t="shared" si="3"/>
        <v/>
      </c>
    </row>
    <row r="26" spans="2:12">
      <c r="B26" s="180" t="s">
        <v>389</v>
      </c>
      <c r="C26" s="181"/>
      <c r="D26" s="181"/>
      <c r="E26" s="182" t="e">
        <f>E25*IF($E$2="ARC",0.3,0.163)</f>
        <v>#VALUE!</v>
      </c>
      <c r="F26" s="182" t="e">
        <f t="shared" ref="F26:G26" si="4">F25*IF($E$2="ARC",0.3,0.163)</f>
        <v>#VALUE!</v>
      </c>
      <c r="G26" s="182" t="e">
        <f t="shared" si="4"/>
        <v>#VALUE!</v>
      </c>
      <c r="H26" s="182" t="str">
        <f>IF(H17&lt;&gt;"",H25*IF($E$2="ARC",0.3,0.163),"")</f>
        <v/>
      </c>
      <c r="I26" s="182" t="str">
        <f t="shared" ref="I26:L26" si="5">IF(I17&lt;&gt;"",I25*IF($E$2="ARC",0.3,0.163),"")</f>
        <v/>
      </c>
      <c r="J26" s="182" t="str">
        <f t="shared" si="5"/>
        <v/>
      </c>
      <c r="K26" s="182" t="str">
        <f t="shared" si="5"/>
        <v/>
      </c>
      <c r="L26" s="182" t="str">
        <f t="shared" si="5"/>
        <v/>
      </c>
    </row>
    <row r="27" spans="2:12" ht="15" thickBot="1">
      <c r="B27" s="537" t="s">
        <v>390</v>
      </c>
      <c r="C27" s="538"/>
      <c r="D27" s="223"/>
      <c r="E27" s="218" t="e">
        <f t="shared" ref="E27:L27" si="6">SUM(E25:E26)</f>
        <v>#VALUE!</v>
      </c>
      <c r="F27" s="218" t="e">
        <f t="shared" si="6"/>
        <v>#VALUE!</v>
      </c>
      <c r="G27" s="218" t="e">
        <f t="shared" si="6"/>
        <v>#VALUE!</v>
      </c>
      <c r="H27" s="218">
        <f t="shared" si="6"/>
        <v>0</v>
      </c>
      <c r="I27" s="218">
        <f t="shared" si="6"/>
        <v>0</v>
      </c>
      <c r="J27" s="218">
        <f t="shared" si="6"/>
        <v>0</v>
      </c>
      <c r="K27" s="218">
        <f t="shared" si="6"/>
        <v>0</v>
      </c>
      <c r="L27" s="218">
        <f t="shared" si="6"/>
        <v>0</v>
      </c>
    </row>
    <row r="28" spans="2:12" ht="38.25" customHeight="1" thickTop="1">
      <c r="B28" s="539" t="s">
        <v>391</v>
      </c>
      <c r="C28" s="540"/>
      <c r="D28" s="181" t="str">
        <f>IF(LEFT(B15,3)="HEW","20203","20103")</f>
        <v>20203</v>
      </c>
      <c r="E28" s="172" t="e">
        <f t="shared" ref="E28:G28" si="7">E20*E25</f>
        <v>#VALUE!</v>
      </c>
      <c r="F28" s="172" t="e">
        <f t="shared" si="7"/>
        <v>#VALUE!</v>
      </c>
      <c r="G28" s="172" t="e">
        <f t="shared" si="7"/>
        <v>#VALUE!</v>
      </c>
      <c r="H28" s="172" t="str">
        <f>IF(H25&lt;&gt;"",H20*H25,"")</f>
        <v/>
      </c>
      <c r="I28" s="172" t="str">
        <f t="shared" ref="I28:L28" si="8">IF(I25&lt;&gt;"",I20*I25,"")</f>
        <v/>
      </c>
      <c r="J28" s="172" t="str">
        <f t="shared" si="8"/>
        <v/>
      </c>
      <c r="K28" s="172" t="str">
        <f t="shared" si="8"/>
        <v/>
      </c>
      <c r="L28" s="172" t="str">
        <f t="shared" si="8"/>
        <v/>
      </c>
    </row>
    <row r="29" spans="2:12" ht="15" thickBot="1">
      <c r="B29" s="180" t="s">
        <v>389</v>
      </c>
      <c r="C29" s="181"/>
      <c r="D29" s="181" t="str">
        <f>IF(LEFT(B15,3)="HEW","20253","20153")</f>
        <v>20253</v>
      </c>
      <c r="E29" s="182" t="e">
        <f t="shared" ref="E29:G29" si="9">E20*E26</f>
        <v>#VALUE!</v>
      </c>
      <c r="F29" s="182" t="e">
        <f t="shared" si="9"/>
        <v>#VALUE!</v>
      </c>
      <c r="G29" s="182" t="e">
        <f t="shared" si="9"/>
        <v>#VALUE!</v>
      </c>
      <c r="H29" s="182" t="str">
        <f>IF(H25&lt;&gt;"",H20*H26,"")</f>
        <v/>
      </c>
      <c r="I29" s="182" t="str">
        <f t="shared" ref="I29:L29" si="10">IF(I25&lt;&gt;"",I20*I26,"")</f>
        <v/>
      </c>
      <c r="J29" s="182" t="str">
        <f t="shared" si="10"/>
        <v/>
      </c>
      <c r="K29" s="182" t="str">
        <f t="shared" si="10"/>
        <v/>
      </c>
      <c r="L29" s="182" t="str">
        <f t="shared" si="10"/>
        <v/>
      </c>
    </row>
    <row r="30" spans="2:12" ht="31.5" customHeight="1" thickBot="1">
      <c r="B30" s="533" t="s">
        <v>392</v>
      </c>
      <c r="C30" s="534"/>
      <c r="D30" s="221"/>
      <c r="E30" s="179" t="e">
        <f t="shared" ref="E30:L30" si="11">SUM(E29,E28)</f>
        <v>#VALUE!</v>
      </c>
      <c r="F30" s="179" t="e">
        <f t="shared" si="11"/>
        <v>#VALUE!</v>
      </c>
      <c r="G30" s="179" t="e">
        <f t="shared" si="11"/>
        <v>#VALUE!</v>
      </c>
      <c r="H30" s="179">
        <f t="shared" si="11"/>
        <v>0</v>
      </c>
      <c r="I30" s="179">
        <f t="shared" si="11"/>
        <v>0</v>
      </c>
      <c r="J30" s="179">
        <f t="shared" si="11"/>
        <v>0</v>
      </c>
      <c r="K30" s="179">
        <f t="shared" si="11"/>
        <v>0</v>
      </c>
      <c r="L30" s="179">
        <f t="shared" si="11"/>
        <v>0</v>
      </c>
    </row>
    <row r="33" spans="2:12" ht="23.4">
      <c r="B33" s="452" t="s">
        <v>393</v>
      </c>
      <c r="C33" s="159"/>
      <c r="D33" s="159"/>
      <c r="E33" s="159"/>
      <c r="F33" s="159"/>
      <c r="G33" s="159"/>
      <c r="H33" s="159"/>
      <c r="I33" s="159"/>
      <c r="J33" s="159"/>
      <c r="K33" s="159"/>
    </row>
    <row r="34" spans="2:12">
      <c r="B34" s="159"/>
      <c r="C34" s="159"/>
      <c r="D34" s="159"/>
      <c r="E34" s="159"/>
      <c r="F34" s="159"/>
      <c r="G34" s="159"/>
      <c r="H34" s="159"/>
      <c r="I34" s="159"/>
      <c r="J34" s="159"/>
      <c r="K34" s="159"/>
    </row>
    <row r="35" spans="2:12" ht="15" thickBot="1">
      <c r="B35" s="159"/>
      <c r="C35" s="159"/>
      <c r="D35" s="159"/>
      <c r="E35" s="159"/>
      <c r="F35" s="159"/>
      <c r="G35" s="159"/>
      <c r="H35" s="159"/>
      <c r="I35" s="159"/>
      <c r="J35" s="159"/>
      <c r="K35" s="159"/>
    </row>
    <row r="36" spans="2:12" ht="41.4" hidden="1">
      <c r="B36" s="160" t="s">
        <v>381</v>
      </c>
      <c r="C36" s="453" t="s">
        <v>382</v>
      </c>
      <c r="D36" s="185"/>
      <c r="E36" s="161"/>
      <c r="F36" s="161"/>
      <c r="G36" s="161"/>
      <c r="H36" s="161"/>
      <c r="I36" s="161"/>
      <c r="J36" s="161"/>
      <c r="K36" s="161"/>
    </row>
    <row r="37" spans="2:12" ht="23.4" hidden="1">
      <c r="B37" s="162"/>
      <c r="C37" s="161"/>
      <c r="D37" s="161"/>
      <c r="E37" s="161"/>
      <c r="F37" s="161"/>
      <c r="G37" s="161"/>
      <c r="H37" s="161"/>
      <c r="I37" s="161"/>
      <c r="J37" s="161"/>
      <c r="K37" s="161"/>
    </row>
    <row r="38" spans="2:12" ht="15" hidden="1" thickBot="1">
      <c r="B38" s="161"/>
      <c r="C38" s="161"/>
      <c r="D38" s="161"/>
      <c r="E38" s="173"/>
      <c r="F38" s="161"/>
      <c r="G38" s="161"/>
      <c r="H38" s="161"/>
      <c r="I38" s="161"/>
      <c r="J38" s="161"/>
      <c r="K38" s="161"/>
    </row>
    <row r="39" spans="2:12" ht="29.4" thickBot="1">
      <c r="B39" s="163" t="s">
        <v>59</v>
      </c>
      <c r="C39" s="161"/>
      <c r="D39" s="161"/>
      <c r="E39" s="164"/>
      <c r="F39" s="164"/>
      <c r="G39" s="164"/>
      <c r="H39" s="164"/>
      <c r="I39" s="164"/>
      <c r="J39" s="164"/>
      <c r="K39" s="164"/>
    </row>
    <row r="40" spans="2:12">
      <c r="B40" s="161"/>
      <c r="C40" s="161"/>
      <c r="D40" s="161"/>
      <c r="E40" s="161"/>
      <c r="F40" s="161"/>
      <c r="G40" s="161"/>
      <c r="H40" s="161"/>
      <c r="I40" s="161"/>
      <c r="J40" s="161"/>
      <c r="K40" s="161"/>
    </row>
    <row r="41" spans="2:12" ht="15.9" customHeight="1">
      <c r="B41" s="535" t="s">
        <v>383</v>
      </c>
      <c r="C41" s="536"/>
      <c r="D41" s="220"/>
      <c r="E41" s="448" t="e">
        <f t="shared" ref="E41:L41" si="12">(INDEX(Salaries,MATCH($B$39,SalaryCodes,0),MATCH(E$5,SalaryYears,0)))</f>
        <v>#N/A</v>
      </c>
      <c r="F41" s="448" t="e">
        <f t="shared" si="12"/>
        <v>#N/A</v>
      </c>
      <c r="G41" s="448" t="e">
        <f t="shared" si="12"/>
        <v>#N/A</v>
      </c>
      <c r="H41" s="448" t="e">
        <f t="shared" si="12"/>
        <v>#N/A</v>
      </c>
      <c r="I41" s="448" t="e">
        <f t="shared" si="12"/>
        <v>#N/A</v>
      </c>
      <c r="J41" s="448" t="e">
        <f t="shared" si="12"/>
        <v>#N/A</v>
      </c>
      <c r="K41" s="448" t="e">
        <f t="shared" si="12"/>
        <v>#N/A</v>
      </c>
      <c r="L41" s="448" t="e">
        <f t="shared" si="12"/>
        <v>#N/A</v>
      </c>
    </row>
    <row r="42" spans="2:12">
      <c r="B42" s="143" t="s">
        <v>384</v>
      </c>
      <c r="C42" s="161"/>
      <c r="D42" s="161"/>
      <c r="E42" s="161"/>
      <c r="F42" s="161"/>
      <c r="G42" s="161"/>
      <c r="H42" s="161"/>
      <c r="I42" s="161"/>
      <c r="J42" s="161"/>
      <c r="K42" s="161"/>
    </row>
    <row r="43" spans="2:12">
      <c r="B43" s="165"/>
      <c r="C43" s="161"/>
      <c r="D43" s="161"/>
      <c r="E43" s="161"/>
      <c r="F43" s="161"/>
      <c r="G43" s="161"/>
      <c r="H43" s="161"/>
      <c r="I43" s="161"/>
      <c r="J43" s="161"/>
      <c r="K43" s="161"/>
    </row>
    <row r="44" spans="2:12" ht="15.9" customHeight="1">
      <c r="B44" s="531" t="s">
        <v>385</v>
      </c>
      <c r="C44" s="532"/>
      <c r="D44" s="222"/>
      <c r="E44" s="454">
        <v>0</v>
      </c>
      <c r="F44" s="454">
        <v>0</v>
      </c>
      <c r="G44" s="454">
        <v>0</v>
      </c>
      <c r="H44" s="454">
        <v>0</v>
      </c>
      <c r="I44" s="454">
        <v>0</v>
      </c>
      <c r="J44" s="454">
        <v>0</v>
      </c>
      <c r="K44" s="454">
        <v>0</v>
      </c>
      <c r="L44" s="454">
        <v>0</v>
      </c>
    </row>
    <row r="45" spans="2:12">
      <c r="B45" s="166" t="s">
        <v>386</v>
      </c>
      <c r="C45" s="161"/>
      <c r="D45" s="161"/>
      <c r="E45" s="161"/>
      <c r="F45" s="161"/>
      <c r="G45" s="161"/>
      <c r="H45" s="161"/>
      <c r="I45" s="161"/>
      <c r="J45" s="161"/>
      <c r="K45" s="161"/>
    </row>
    <row r="46" spans="2:12">
      <c r="B46" s="161"/>
      <c r="C46" s="161"/>
      <c r="D46" s="161"/>
      <c r="E46" s="161"/>
      <c r="F46" s="161"/>
      <c r="G46" s="161"/>
      <c r="H46" s="161"/>
      <c r="I46" s="161"/>
      <c r="J46" s="161"/>
      <c r="K46" s="161"/>
    </row>
    <row r="47" spans="2:12" ht="15" thickBot="1">
      <c r="B47" s="161"/>
      <c r="C47" s="161"/>
      <c r="D47" s="161"/>
      <c r="E47" s="161"/>
      <c r="F47" s="161"/>
      <c r="G47" s="161"/>
      <c r="H47" s="161"/>
      <c r="I47" s="161"/>
      <c r="J47" s="161"/>
      <c r="K47" s="161"/>
    </row>
    <row r="48" spans="2:12">
      <c r="B48" s="167" t="s">
        <v>394</v>
      </c>
      <c r="C48" s="168"/>
      <c r="D48" s="168"/>
      <c r="E48" s="169"/>
      <c r="F48" s="169"/>
      <c r="G48" s="169"/>
      <c r="H48" s="169"/>
      <c r="I48" s="169"/>
      <c r="J48" s="169"/>
      <c r="K48" s="169"/>
      <c r="L48" s="169"/>
    </row>
    <row r="49" spans="2:12">
      <c r="B49" s="170" t="s">
        <v>388</v>
      </c>
      <c r="C49" s="171"/>
      <c r="D49" s="171"/>
      <c r="E49" s="172" t="e">
        <f t="shared" ref="E49:L49" si="13">(E41/(52.178571*35)*1.25)</f>
        <v>#N/A</v>
      </c>
      <c r="F49" s="172" t="e">
        <f t="shared" si="13"/>
        <v>#N/A</v>
      </c>
      <c r="G49" s="172" t="e">
        <f t="shared" si="13"/>
        <v>#N/A</v>
      </c>
      <c r="H49" s="172" t="e">
        <f t="shared" si="13"/>
        <v>#N/A</v>
      </c>
      <c r="I49" s="172" t="e">
        <f t="shared" si="13"/>
        <v>#N/A</v>
      </c>
      <c r="J49" s="172" t="e">
        <f t="shared" si="13"/>
        <v>#N/A</v>
      </c>
      <c r="K49" s="172" t="e">
        <f t="shared" si="13"/>
        <v>#N/A</v>
      </c>
      <c r="L49" s="172" t="e">
        <f t="shared" si="13"/>
        <v>#N/A</v>
      </c>
    </row>
    <row r="50" spans="2:12">
      <c r="B50" s="180" t="s">
        <v>389</v>
      </c>
      <c r="C50" s="181"/>
      <c r="D50" s="181"/>
      <c r="E50" s="182" t="e">
        <f>E49*IF(E26="ARC",0.3,0.163)</f>
        <v>#N/A</v>
      </c>
      <c r="F50" s="182" t="e">
        <f t="shared" ref="F50:L50" si="14">F49*0.3</f>
        <v>#N/A</v>
      </c>
      <c r="G50" s="182" t="e">
        <f t="shared" si="14"/>
        <v>#N/A</v>
      </c>
      <c r="H50" s="182" t="e">
        <f t="shared" si="14"/>
        <v>#N/A</v>
      </c>
      <c r="I50" s="182" t="e">
        <f t="shared" si="14"/>
        <v>#N/A</v>
      </c>
      <c r="J50" s="182" t="e">
        <f t="shared" si="14"/>
        <v>#N/A</v>
      </c>
      <c r="K50" s="182" t="e">
        <f t="shared" si="14"/>
        <v>#N/A</v>
      </c>
      <c r="L50" s="182" t="e">
        <f t="shared" si="14"/>
        <v>#N/A</v>
      </c>
    </row>
    <row r="51" spans="2:12" ht="15" thickBot="1">
      <c r="B51" s="537" t="s">
        <v>390</v>
      </c>
      <c r="C51" s="538"/>
      <c r="D51" s="223"/>
      <c r="E51" s="218" t="e">
        <f t="shared" ref="E51:L51" si="15">SUM(E49:E50)</f>
        <v>#N/A</v>
      </c>
      <c r="F51" s="218" t="e">
        <f t="shared" si="15"/>
        <v>#N/A</v>
      </c>
      <c r="G51" s="218" t="e">
        <f t="shared" si="15"/>
        <v>#N/A</v>
      </c>
      <c r="H51" s="218" t="e">
        <f t="shared" si="15"/>
        <v>#N/A</v>
      </c>
      <c r="I51" s="218" t="e">
        <f t="shared" si="15"/>
        <v>#N/A</v>
      </c>
      <c r="J51" s="218" t="e">
        <f t="shared" si="15"/>
        <v>#N/A</v>
      </c>
      <c r="K51" s="218" t="e">
        <f t="shared" si="15"/>
        <v>#N/A</v>
      </c>
      <c r="L51" s="218" t="e">
        <f t="shared" si="15"/>
        <v>#N/A</v>
      </c>
    </row>
    <row r="52" spans="2:12" ht="36.9" customHeight="1" thickTop="1">
      <c r="B52" s="539" t="s">
        <v>391</v>
      </c>
      <c r="C52" s="540"/>
      <c r="D52" s="181" t="str">
        <f>IF(LEFT(B39,3)="HEW","20203","20103")</f>
        <v>20103</v>
      </c>
      <c r="E52" s="172" t="e">
        <f t="shared" ref="E52:L52" si="16">E44*E49</f>
        <v>#N/A</v>
      </c>
      <c r="F52" s="172" t="e">
        <f t="shared" si="16"/>
        <v>#N/A</v>
      </c>
      <c r="G52" s="172" t="e">
        <f t="shared" si="16"/>
        <v>#N/A</v>
      </c>
      <c r="H52" s="172" t="e">
        <f t="shared" si="16"/>
        <v>#N/A</v>
      </c>
      <c r="I52" s="172" t="e">
        <f t="shared" si="16"/>
        <v>#N/A</v>
      </c>
      <c r="J52" s="172" t="e">
        <f t="shared" si="16"/>
        <v>#N/A</v>
      </c>
      <c r="K52" s="172" t="e">
        <f t="shared" si="16"/>
        <v>#N/A</v>
      </c>
      <c r="L52" s="172" t="e">
        <f t="shared" si="16"/>
        <v>#N/A</v>
      </c>
    </row>
    <row r="53" spans="2:12" ht="15" thickBot="1">
      <c r="B53" s="180" t="s">
        <v>389</v>
      </c>
      <c r="C53" s="181"/>
      <c r="D53" s="181" t="str">
        <f>IF(LEFT(B39,3)="HEW","20253","20153")</f>
        <v>20153</v>
      </c>
      <c r="E53" s="182" t="e">
        <f t="shared" ref="E53:L53" si="17">E44*E50</f>
        <v>#N/A</v>
      </c>
      <c r="F53" s="182" t="e">
        <f t="shared" si="17"/>
        <v>#N/A</v>
      </c>
      <c r="G53" s="182" t="e">
        <f t="shared" si="17"/>
        <v>#N/A</v>
      </c>
      <c r="H53" s="182" t="e">
        <f t="shared" si="17"/>
        <v>#N/A</v>
      </c>
      <c r="I53" s="182" t="e">
        <f t="shared" si="17"/>
        <v>#N/A</v>
      </c>
      <c r="J53" s="182" t="e">
        <f t="shared" si="17"/>
        <v>#N/A</v>
      </c>
      <c r="K53" s="182" t="e">
        <f t="shared" si="17"/>
        <v>#N/A</v>
      </c>
      <c r="L53" s="182" t="e">
        <f t="shared" si="17"/>
        <v>#N/A</v>
      </c>
    </row>
    <row r="54" spans="2:12" ht="27.75" customHeight="1" thickBot="1">
      <c r="B54" s="533" t="s">
        <v>392</v>
      </c>
      <c r="C54" s="534"/>
      <c r="D54" s="221"/>
      <c r="E54" s="179" t="e">
        <f t="shared" ref="E54:L54" si="18">SUM(E53,E52)</f>
        <v>#N/A</v>
      </c>
      <c r="F54" s="179" t="e">
        <f t="shared" si="18"/>
        <v>#N/A</v>
      </c>
      <c r="G54" s="179" t="e">
        <f t="shared" si="18"/>
        <v>#N/A</v>
      </c>
      <c r="H54" s="179" t="e">
        <f t="shared" si="18"/>
        <v>#N/A</v>
      </c>
      <c r="I54" s="179" t="e">
        <f t="shared" si="18"/>
        <v>#N/A</v>
      </c>
      <c r="J54" s="179" t="e">
        <f t="shared" si="18"/>
        <v>#N/A</v>
      </c>
      <c r="K54" s="179" t="e">
        <f t="shared" si="18"/>
        <v>#N/A</v>
      </c>
      <c r="L54" s="179" t="e">
        <f t="shared" si="18"/>
        <v>#N/A</v>
      </c>
    </row>
    <row r="57" spans="2:12" ht="23.4">
      <c r="B57" s="452" t="s">
        <v>395</v>
      </c>
      <c r="C57" s="159"/>
      <c r="D57" s="159"/>
      <c r="E57" s="159"/>
      <c r="F57" s="159"/>
      <c r="G57" s="159"/>
      <c r="H57" s="159"/>
      <c r="I57" s="159"/>
      <c r="J57" s="159"/>
      <c r="K57" s="159"/>
    </row>
    <row r="58" spans="2:12">
      <c r="B58" s="159"/>
      <c r="C58" s="159"/>
      <c r="D58" s="159"/>
      <c r="E58" s="159"/>
      <c r="F58" s="159"/>
      <c r="G58" s="159"/>
      <c r="H58" s="159"/>
      <c r="I58" s="159"/>
      <c r="J58" s="159"/>
      <c r="K58" s="159"/>
    </row>
    <row r="59" spans="2:12" ht="15" thickBot="1">
      <c r="B59" s="159"/>
      <c r="C59" s="159"/>
      <c r="D59" s="159"/>
      <c r="E59" s="159"/>
      <c r="F59" s="159"/>
      <c r="G59" s="159"/>
      <c r="H59" s="159"/>
      <c r="I59" s="159"/>
      <c r="J59" s="159"/>
      <c r="K59" s="159"/>
    </row>
    <row r="60" spans="2:12" ht="41.4" hidden="1">
      <c r="B60" s="160" t="s">
        <v>381</v>
      </c>
      <c r="C60" s="453" t="s">
        <v>382</v>
      </c>
      <c r="D60" s="185"/>
      <c r="E60" s="161"/>
      <c r="F60" s="161"/>
      <c r="G60" s="161"/>
      <c r="H60" s="161"/>
      <c r="I60" s="161"/>
      <c r="J60" s="161"/>
      <c r="K60" s="161"/>
    </row>
    <row r="61" spans="2:12" ht="23.4" hidden="1">
      <c r="B61" s="162"/>
      <c r="C61" s="161"/>
      <c r="D61" s="161"/>
      <c r="E61" s="161"/>
      <c r="F61" s="161"/>
      <c r="G61" s="161"/>
      <c r="H61" s="161"/>
      <c r="I61" s="161"/>
      <c r="J61" s="161"/>
      <c r="K61" s="161"/>
    </row>
    <row r="62" spans="2:12" ht="15" hidden="1" thickBot="1">
      <c r="B62" s="161"/>
      <c r="C62" s="161"/>
      <c r="D62" s="161"/>
      <c r="E62" s="173"/>
      <c r="F62" s="161"/>
      <c r="G62" s="161"/>
      <c r="H62" s="161"/>
      <c r="I62" s="161"/>
      <c r="J62" s="161"/>
      <c r="K62" s="161"/>
    </row>
    <row r="63" spans="2:12" ht="24" thickBot="1">
      <c r="B63" s="163" t="s">
        <v>212</v>
      </c>
      <c r="C63" s="161"/>
      <c r="D63" s="161"/>
      <c r="E63" s="164"/>
      <c r="F63" s="164"/>
      <c r="G63" s="164"/>
      <c r="H63" s="164"/>
      <c r="I63" s="164"/>
      <c r="J63" s="164"/>
      <c r="K63" s="164"/>
    </row>
    <row r="64" spans="2:12">
      <c r="B64" s="161"/>
      <c r="C64" s="161"/>
      <c r="D64" s="161"/>
      <c r="E64" s="161"/>
      <c r="F64" s="161"/>
      <c r="G64" s="161"/>
      <c r="H64" s="161"/>
      <c r="I64" s="161"/>
      <c r="J64" s="161"/>
      <c r="K64" s="161"/>
    </row>
    <row r="65" spans="2:12" ht="15.9" customHeight="1">
      <c r="B65" s="535" t="s">
        <v>383</v>
      </c>
      <c r="C65" s="536"/>
      <c r="D65" s="220"/>
      <c r="E65" s="448" t="e">
        <f t="shared" ref="E65:L65" si="19">(INDEX(Salaries,MATCH($B$63,SalaryCodes,0),MATCH(E$5,SalaryYears,0)))</f>
        <v>#N/A</v>
      </c>
      <c r="F65" s="448" t="e">
        <f t="shared" si="19"/>
        <v>#N/A</v>
      </c>
      <c r="G65" s="448" t="e">
        <f t="shared" si="19"/>
        <v>#N/A</v>
      </c>
      <c r="H65" s="448" t="e">
        <f t="shared" si="19"/>
        <v>#N/A</v>
      </c>
      <c r="I65" s="448" t="e">
        <f t="shared" si="19"/>
        <v>#N/A</v>
      </c>
      <c r="J65" s="448" t="e">
        <f t="shared" si="19"/>
        <v>#N/A</v>
      </c>
      <c r="K65" s="448" t="e">
        <f t="shared" si="19"/>
        <v>#N/A</v>
      </c>
      <c r="L65" s="448" t="e">
        <f t="shared" si="19"/>
        <v>#N/A</v>
      </c>
    </row>
    <row r="66" spans="2:12">
      <c r="B66" s="143" t="s">
        <v>384</v>
      </c>
      <c r="C66" s="161"/>
      <c r="D66" s="161"/>
      <c r="E66" s="161"/>
      <c r="F66" s="161"/>
      <c r="G66" s="161"/>
      <c r="H66" s="161"/>
      <c r="I66" s="161"/>
      <c r="J66" s="161"/>
      <c r="K66" s="161"/>
    </row>
    <row r="67" spans="2:12">
      <c r="B67" s="165"/>
      <c r="C67" s="161"/>
      <c r="D67" s="161"/>
      <c r="E67" s="161"/>
      <c r="F67" s="161"/>
      <c r="G67" s="161"/>
      <c r="H67" s="161"/>
      <c r="I67" s="161"/>
      <c r="J67" s="161"/>
      <c r="K67" s="161"/>
    </row>
    <row r="68" spans="2:12" ht="15.9" customHeight="1">
      <c r="B68" s="531" t="s">
        <v>385</v>
      </c>
      <c r="C68" s="532"/>
      <c r="D68" s="222"/>
      <c r="E68" s="454">
        <v>0</v>
      </c>
      <c r="F68" s="454">
        <v>0</v>
      </c>
      <c r="G68" s="454">
        <v>0</v>
      </c>
      <c r="H68" s="454">
        <v>0</v>
      </c>
      <c r="I68" s="454">
        <v>0</v>
      </c>
      <c r="J68" s="454">
        <v>0</v>
      </c>
      <c r="K68" s="454">
        <v>0</v>
      </c>
      <c r="L68" s="454">
        <v>120</v>
      </c>
    </row>
    <row r="69" spans="2:12">
      <c r="B69" s="166" t="s">
        <v>386</v>
      </c>
      <c r="C69" s="161"/>
      <c r="D69" s="161"/>
      <c r="E69" s="161"/>
      <c r="F69" s="161"/>
      <c r="G69" s="161"/>
      <c r="H69" s="161"/>
      <c r="I69" s="161"/>
      <c r="J69" s="161"/>
      <c r="K69" s="161"/>
    </row>
    <row r="70" spans="2:12">
      <c r="B70" s="161"/>
      <c r="C70" s="161"/>
      <c r="D70" s="161"/>
      <c r="E70" s="161"/>
      <c r="F70" s="161"/>
      <c r="G70" s="161"/>
      <c r="H70" s="161"/>
      <c r="I70" s="161"/>
      <c r="J70" s="161"/>
      <c r="K70" s="161"/>
    </row>
    <row r="71" spans="2:12" ht="15" thickBot="1">
      <c r="B71" s="161"/>
      <c r="C71" s="161"/>
      <c r="D71" s="161"/>
      <c r="E71" s="161"/>
      <c r="F71" s="161"/>
      <c r="G71" s="161"/>
      <c r="H71" s="161"/>
      <c r="I71" s="161"/>
      <c r="J71" s="161"/>
      <c r="K71" s="161"/>
    </row>
    <row r="72" spans="2:12">
      <c r="B72" s="167" t="s">
        <v>394</v>
      </c>
      <c r="C72" s="168"/>
      <c r="D72" s="168"/>
      <c r="E72" s="169"/>
      <c r="F72" s="169"/>
      <c r="G72" s="169"/>
      <c r="H72" s="169"/>
      <c r="I72" s="169"/>
      <c r="J72" s="169"/>
      <c r="K72" s="169"/>
      <c r="L72" s="169"/>
    </row>
    <row r="73" spans="2:12">
      <c r="B73" s="170" t="s">
        <v>388</v>
      </c>
      <c r="C73" s="171"/>
      <c r="D73" s="171"/>
      <c r="E73" s="172" t="e">
        <f t="shared" ref="E73:L73" si="20">(E65/(52.178571*35)*1.25)</f>
        <v>#N/A</v>
      </c>
      <c r="F73" s="172" t="e">
        <f t="shared" si="20"/>
        <v>#N/A</v>
      </c>
      <c r="G73" s="172" t="e">
        <f t="shared" si="20"/>
        <v>#N/A</v>
      </c>
      <c r="H73" s="172" t="e">
        <f t="shared" si="20"/>
        <v>#N/A</v>
      </c>
      <c r="I73" s="172" t="e">
        <f t="shared" si="20"/>
        <v>#N/A</v>
      </c>
      <c r="J73" s="172" t="e">
        <f t="shared" si="20"/>
        <v>#N/A</v>
      </c>
      <c r="K73" s="172" t="e">
        <f t="shared" si="20"/>
        <v>#N/A</v>
      </c>
      <c r="L73" s="172" t="e">
        <f t="shared" si="20"/>
        <v>#N/A</v>
      </c>
    </row>
    <row r="74" spans="2:12">
      <c r="B74" s="180" t="s">
        <v>389</v>
      </c>
      <c r="C74" s="181"/>
      <c r="D74" s="181"/>
      <c r="E74" s="182" t="e">
        <f>E73*IF(E50="ARC",0.3,0.163)</f>
        <v>#N/A</v>
      </c>
      <c r="F74" s="182" t="e">
        <f t="shared" ref="F74:L74" si="21">F73*0.3</f>
        <v>#N/A</v>
      </c>
      <c r="G74" s="182" t="e">
        <f t="shared" si="21"/>
        <v>#N/A</v>
      </c>
      <c r="H74" s="182" t="e">
        <f t="shared" si="21"/>
        <v>#N/A</v>
      </c>
      <c r="I74" s="182" t="e">
        <f t="shared" si="21"/>
        <v>#N/A</v>
      </c>
      <c r="J74" s="182" t="e">
        <f t="shared" si="21"/>
        <v>#N/A</v>
      </c>
      <c r="K74" s="182" t="e">
        <f t="shared" si="21"/>
        <v>#N/A</v>
      </c>
      <c r="L74" s="182" t="e">
        <f t="shared" si="21"/>
        <v>#N/A</v>
      </c>
    </row>
    <row r="75" spans="2:12" ht="15" thickBot="1">
      <c r="B75" s="537" t="s">
        <v>390</v>
      </c>
      <c r="C75" s="538"/>
      <c r="D75" s="223"/>
      <c r="E75" s="218" t="e">
        <f t="shared" ref="E75:L75" si="22">SUM(E73:E74)</f>
        <v>#N/A</v>
      </c>
      <c r="F75" s="218" t="e">
        <f t="shared" si="22"/>
        <v>#N/A</v>
      </c>
      <c r="G75" s="218" t="e">
        <f t="shared" si="22"/>
        <v>#N/A</v>
      </c>
      <c r="H75" s="218" t="e">
        <f t="shared" si="22"/>
        <v>#N/A</v>
      </c>
      <c r="I75" s="218" t="e">
        <f t="shared" si="22"/>
        <v>#N/A</v>
      </c>
      <c r="J75" s="218" t="e">
        <f t="shared" si="22"/>
        <v>#N/A</v>
      </c>
      <c r="K75" s="218" t="e">
        <f t="shared" si="22"/>
        <v>#N/A</v>
      </c>
      <c r="L75" s="218" t="e">
        <f t="shared" si="22"/>
        <v>#N/A</v>
      </c>
    </row>
    <row r="76" spans="2:12" ht="39" customHeight="1" thickTop="1">
      <c r="B76" s="539" t="s">
        <v>391</v>
      </c>
      <c r="C76" s="540"/>
      <c r="D76" s="181" t="str">
        <f>IF(LEFT(B63,3)="HEW","20203","20103")</f>
        <v>20203</v>
      </c>
      <c r="E76" s="172" t="e">
        <f t="shared" ref="E76:L76" si="23">E68*E73</f>
        <v>#N/A</v>
      </c>
      <c r="F76" s="172" t="e">
        <f t="shared" si="23"/>
        <v>#N/A</v>
      </c>
      <c r="G76" s="172" t="e">
        <f t="shared" si="23"/>
        <v>#N/A</v>
      </c>
      <c r="H76" s="172" t="e">
        <f t="shared" si="23"/>
        <v>#N/A</v>
      </c>
      <c r="I76" s="172" t="e">
        <f t="shared" si="23"/>
        <v>#N/A</v>
      </c>
      <c r="J76" s="172" t="e">
        <f t="shared" si="23"/>
        <v>#N/A</v>
      </c>
      <c r="K76" s="172" t="e">
        <f t="shared" si="23"/>
        <v>#N/A</v>
      </c>
      <c r="L76" s="172" t="e">
        <f t="shared" si="23"/>
        <v>#N/A</v>
      </c>
    </row>
    <row r="77" spans="2:12" ht="15" thickBot="1">
      <c r="B77" s="180" t="s">
        <v>389</v>
      </c>
      <c r="C77" s="181"/>
      <c r="D77" s="181" t="str">
        <f>IF(LEFT(B63,3)="HEW","20253","20153")</f>
        <v>20253</v>
      </c>
      <c r="E77" s="182" t="e">
        <f t="shared" ref="E77:L77" si="24">E68*E74</f>
        <v>#N/A</v>
      </c>
      <c r="F77" s="182" t="e">
        <f t="shared" si="24"/>
        <v>#N/A</v>
      </c>
      <c r="G77" s="182" t="e">
        <f t="shared" si="24"/>
        <v>#N/A</v>
      </c>
      <c r="H77" s="182" t="e">
        <f t="shared" si="24"/>
        <v>#N/A</v>
      </c>
      <c r="I77" s="182" t="e">
        <f t="shared" si="24"/>
        <v>#N/A</v>
      </c>
      <c r="J77" s="182" t="e">
        <f t="shared" si="24"/>
        <v>#N/A</v>
      </c>
      <c r="K77" s="182" t="e">
        <f t="shared" si="24"/>
        <v>#N/A</v>
      </c>
      <c r="L77" s="182" t="e">
        <f t="shared" si="24"/>
        <v>#N/A</v>
      </c>
    </row>
    <row r="78" spans="2:12" ht="27" customHeight="1" thickBot="1">
      <c r="B78" s="533" t="s">
        <v>392</v>
      </c>
      <c r="C78" s="534"/>
      <c r="D78" s="221"/>
      <c r="E78" s="179" t="e">
        <f t="shared" ref="E78:L78" si="25">SUM(E77,E76)</f>
        <v>#N/A</v>
      </c>
      <c r="F78" s="179" t="e">
        <f t="shared" si="25"/>
        <v>#N/A</v>
      </c>
      <c r="G78" s="179" t="e">
        <f t="shared" si="25"/>
        <v>#N/A</v>
      </c>
      <c r="H78" s="179" t="e">
        <f t="shared" si="25"/>
        <v>#N/A</v>
      </c>
      <c r="I78" s="179" t="e">
        <f t="shared" si="25"/>
        <v>#N/A</v>
      </c>
      <c r="J78" s="179" t="e">
        <f t="shared" si="25"/>
        <v>#N/A</v>
      </c>
      <c r="K78" s="179" t="e">
        <f t="shared" si="25"/>
        <v>#N/A</v>
      </c>
      <c r="L78" s="179" t="e">
        <f t="shared" si="25"/>
        <v>#N/A</v>
      </c>
    </row>
    <row r="81" spans="2:12" ht="23.4">
      <c r="B81" s="452" t="s">
        <v>396</v>
      </c>
      <c r="C81" s="159"/>
      <c r="D81" s="159"/>
      <c r="E81" s="159"/>
      <c r="F81" s="159"/>
      <c r="G81" s="159"/>
      <c r="H81" s="159"/>
      <c r="I81" s="159"/>
      <c r="J81" s="159"/>
      <c r="K81" s="159"/>
    </row>
    <row r="82" spans="2:12">
      <c r="B82" s="159"/>
      <c r="C82" s="159"/>
      <c r="D82" s="159"/>
      <c r="E82" s="159"/>
      <c r="F82" s="159"/>
      <c r="G82" s="159"/>
      <c r="H82" s="159"/>
      <c r="I82" s="159"/>
      <c r="J82" s="159"/>
      <c r="K82" s="159"/>
    </row>
    <row r="83" spans="2:12" ht="15" thickBot="1">
      <c r="B83" s="159"/>
      <c r="C83" s="159"/>
      <c r="D83" s="159"/>
      <c r="E83" s="159"/>
      <c r="F83" s="159"/>
      <c r="G83" s="159"/>
      <c r="H83" s="159"/>
      <c r="I83" s="159"/>
      <c r="J83" s="159"/>
      <c r="K83" s="159"/>
    </row>
    <row r="84" spans="2:12" ht="41.4" hidden="1">
      <c r="B84" s="160" t="s">
        <v>381</v>
      </c>
      <c r="C84" s="453" t="s">
        <v>382</v>
      </c>
      <c r="D84" s="185"/>
      <c r="E84" s="161"/>
      <c r="F84" s="161"/>
      <c r="G84" s="161"/>
      <c r="H84" s="161"/>
      <c r="I84" s="161"/>
      <c r="J84" s="161"/>
      <c r="K84" s="161"/>
    </row>
    <row r="85" spans="2:12" ht="23.4" hidden="1">
      <c r="B85" s="162"/>
      <c r="C85" s="161"/>
      <c r="D85" s="161"/>
      <c r="E85" s="161"/>
      <c r="F85" s="161"/>
      <c r="G85" s="161"/>
      <c r="H85" s="161"/>
      <c r="I85" s="161"/>
      <c r="J85" s="161"/>
      <c r="K85" s="161"/>
    </row>
    <row r="86" spans="2:12" ht="15" hidden="1" thickBot="1">
      <c r="B86" s="161"/>
      <c r="C86" s="161"/>
      <c r="D86" s="161"/>
      <c r="E86" s="173"/>
      <c r="F86" s="161"/>
      <c r="G86" s="161"/>
      <c r="H86" s="161"/>
      <c r="I86" s="161"/>
      <c r="J86" s="161"/>
      <c r="K86" s="161"/>
    </row>
    <row r="87" spans="2:12" ht="24" thickBot="1">
      <c r="B87" s="163" t="s">
        <v>177</v>
      </c>
      <c r="C87" s="161"/>
      <c r="D87" s="161"/>
      <c r="E87" s="164"/>
      <c r="F87" s="164"/>
      <c r="G87" s="164"/>
      <c r="H87" s="164"/>
      <c r="I87" s="164"/>
      <c r="J87" s="164"/>
      <c r="K87" s="164"/>
    </row>
    <row r="88" spans="2:12">
      <c r="B88" s="161"/>
      <c r="C88" s="161"/>
      <c r="D88" s="161"/>
      <c r="E88" s="161"/>
      <c r="F88" s="161"/>
      <c r="G88" s="161"/>
      <c r="H88" s="161"/>
      <c r="I88" s="161"/>
      <c r="J88" s="161"/>
      <c r="K88" s="161"/>
    </row>
    <row r="89" spans="2:12" ht="15.9" customHeight="1">
      <c r="B89" s="535" t="s">
        <v>383</v>
      </c>
      <c r="C89" s="536"/>
      <c r="D89" s="220"/>
      <c r="E89" s="448" t="e">
        <f t="shared" ref="E89:L89" si="26">(INDEX(Salaries,MATCH($B$87,SalaryCodes,0),MATCH(E$5,SalaryYears,0)))</f>
        <v>#N/A</v>
      </c>
      <c r="F89" s="448" t="e">
        <f t="shared" si="26"/>
        <v>#N/A</v>
      </c>
      <c r="G89" s="448" t="e">
        <f t="shared" si="26"/>
        <v>#N/A</v>
      </c>
      <c r="H89" s="448" t="e">
        <f t="shared" si="26"/>
        <v>#N/A</v>
      </c>
      <c r="I89" s="448" t="e">
        <f t="shared" si="26"/>
        <v>#N/A</v>
      </c>
      <c r="J89" s="448" t="e">
        <f t="shared" si="26"/>
        <v>#N/A</v>
      </c>
      <c r="K89" s="448" t="e">
        <f t="shared" si="26"/>
        <v>#N/A</v>
      </c>
      <c r="L89" s="448" t="e">
        <f t="shared" si="26"/>
        <v>#N/A</v>
      </c>
    </row>
    <row r="90" spans="2:12">
      <c r="B90" s="143" t="s">
        <v>384</v>
      </c>
      <c r="C90" s="161"/>
      <c r="D90" s="161"/>
      <c r="E90" s="161"/>
      <c r="F90" s="161"/>
      <c r="G90" s="161"/>
      <c r="H90" s="161"/>
      <c r="I90" s="161"/>
      <c r="J90" s="161"/>
      <c r="K90" s="161"/>
    </row>
    <row r="91" spans="2:12">
      <c r="B91" s="165"/>
      <c r="C91" s="161"/>
      <c r="D91" s="161"/>
      <c r="E91" s="161"/>
      <c r="F91" s="161"/>
      <c r="G91" s="161"/>
      <c r="H91" s="161"/>
      <c r="I91" s="161"/>
      <c r="J91" s="161"/>
      <c r="K91" s="161"/>
    </row>
    <row r="92" spans="2:12" ht="15.9" customHeight="1">
      <c r="B92" s="531" t="s">
        <v>385</v>
      </c>
      <c r="C92" s="532"/>
      <c r="D92" s="222"/>
      <c r="E92" s="454">
        <v>0</v>
      </c>
      <c r="F92" s="454"/>
      <c r="G92" s="454">
        <v>0</v>
      </c>
      <c r="H92" s="454">
        <v>0</v>
      </c>
      <c r="I92" s="454"/>
      <c r="J92" s="454"/>
      <c r="K92" s="454">
        <v>0</v>
      </c>
      <c r="L92" s="454">
        <v>120</v>
      </c>
    </row>
    <row r="93" spans="2:12">
      <c r="B93" s="166" t="s">
        <v>386</v>
      </c>
      <c r="C93" s="161"/>
      <c r="D93" s="161"/>
      <c r="E93" s="161"/>
      <c r="F93" s="161"/>
      <c r="G93" s="161"/>
      <c r="H93" s="161"/>
      <c r="I93" s="161"/>
      <c r="J93" s="161"/>
      <c r="K93" s="161"/>
    </row>
    <row r="94" spans="2:12">
      <c r="B94" s="161"/>
      <c r="C94" s="161"/>
      <c r="D94" s="161"/>
      <c r="E94" s="161"/>
      <c r="F94" s="161"/>
      <c r="G94" s="161"/>
      <c r="H94" s="161"/>
      <c r="I94" s="161"/>
      <c r="J94" s="161"/>
      <c r="K94" s="161"/>
    </row>
    <row r="95" spans="2:12" ht="15" thickBot="1">
      <c r="B95" s="161"/>
      <c r="C95" s="161"/>
      <c r="D95" s="161"/>
      <c r="E95" s="161"/>
      <c r="F95" s="161"/>
      <c r="G95" s="161"/>
      <c r="H95" s="161"/>
      <c r="I95" s="161"/>
      <c r="J95" s="161"/>
      <c r="K95" s="161"/>
    </row>
    <row r="96" spans="2:12">
      <c r="B96" s="167" t="s">
        <v>394</v>
      </c>
      <c r="C96" s="168"/>
      <c r="D96" s="168"/>
      <c r="E96" s="169"/>
      <c r="F96" s="169"/>
      <c r="G96" s="169"/>
      <c r="H96" s="169"/>
      <c r="I96" s="169"/>
      <c r="J96" s="169"/>
      <c r="K96" s="169"/>
      <c r="L96" s="169"/>
    </row>
    <row r="97" spans="2:12">
      <c r="B97" s="170" t="s">
        <v>388</v>
      </c>
      <c r="C97" s="171"/>
      <c r="D97" s="171"/>
      <c r="E97" s="172" t="e">
        <f t="shared" ref="E97:L97" si="27">(E89/(52.178571*35)*1.25)</f>
        <v>#N/A</v>
      </c>
      <c r="F97" s="172" t="e">
        <f t="shared" si="27"/>
        <v>#N/A</v>
      </c>
      <c r="G97" s="172" t="e">
        <f t="shared" si="27"/>
        <v>#N/A</v>
      </c>
      <c r="H97" s="172" t="e">
        <f t="shared" si="27"/>
        <v>#N/A</v>
      </c>
      <c r="I97" s="172" t="e">
        <f t="shared" si="27"/>
        <v>#N/A</v>
      </c>
      <c r="J97" s="172" t="e">
        <f t="shared" si="27"/>
        <v>#N/A</v>
      </c>
      <c r="K97" s="172" t="e">
        <f t="shared" si="27"/>
        <v>#N/A</v>
      </c>
      <c r="L97" s="172" t="e">
        <f t="shared" si="27"/>
        <v>#N/A</v>
      </c>
    </row>
    <row r="98" spans="2:12">
      <c r="B98" s="180" t="s">
        <v>389</v>
      </c>
      <c r="C98" s="181"/>
      <c r="D98" s="181"/>
      <c r="E98" s="182" t="e">
        <f>E97*IF(E74="ARC",0.3,0.163)</f>
        <v>#N/A</v>
      </c>
      <c r="F98" s="182" t="e">
        <f t="shared" ref="F98:L98" si="28">F97*0.3</f>
        <v>#N/A</v>
      </c>
      <c r="G98" s="182" t="e">
        <f t="shared" si="28"/>
        <v>#N/A</v>
      </c>
      <c r="H98" s="182" t="e">
        <f t="shared" si="28"/>
        <v>#N/A</v>
      </c>
      <c r="I98" s="182" t="e">
        <f t="shared" si="28"/>
        <v>#N/A</v>
      </c>
      <c r="J98" s="182" t="e">
        <f t="shared" si="28"/>
        <v>#N/A</v>
      </c>
      <c r="K98" s="182" t="e">
        <f t="shared" si="28"/>
        <v>#N/A</v>
      </c>
      <c r="L98" s="182" t="e">
        <f t="shared" si="28"/>
        <v>#N/A</v>
      </c>
    </row>
    <row r="99" spans="2:12" ht="15" thickBot="1">
      <c r="B99" s="537" t="s">
        <v>390</v>
      </c>
      <c r="C99" s="538"/>
      <c r="D99" s="223"/>
      <c r="E99" s="218" t="e">
        <f t="shared" ref="E99:L99" si="29">SUM(E97:E98)</f>
        <v>#N/A</v>
      </c>
      <c r="F99" s="218" t="e">
        <f t="shared" si="29"/>
        <v>#N/A</v>
      </c>
      <c r="G99" s="218" t="e">
        <f t="shared" si="29"/>
        <v>#N/A</v>
      </c>
      <c r="H99" s="218" t="e">
        <f t="shared" si="29"/>
        <v>#N/A</v>
      </c>
      <c r="I99" s="218" t="e">
        <f t="shared" si="29"/>
        <v>#N/A</v>
      </c>
      <c r="J99" s="218" t="e">
        <f t="shared" si="29"/>
        <v>#N/A</v>
      </c>
      <c r="K99" s="218" t="e">
        <f t="shared" si="29"/>
        <v>#N/A</v>
      </c>
      <c r="L99" s="218" t="e">
        <f t="shared" si="29"/>
        <v>#N/A</v>
      </c>
    </row>
    <row r="100" spans="2:12" ht="15" thickTop="1">
      <c r="B100" s="539" t="s">
        <v>391</v>
      </c>
      <c r="C100" s="540"/>
      <c r="D100" s="181" t="str">
        <f>IF(LEFT(B87,3)="HEW","20203","20103")</f>
        <v>20203</v>
      </c>
      <c r="E100" s="172" t="e">
        <f t="shared" ref="E100:L100" si="30">E92*E97</f>
        <v>#N/A</v>
      </c>
      <c r="F100" s="172" t="e">
        <f t="shared" si="30"/>
        <v>#N/A</v>
      </c>
      <c r="G100" s="172" t="e">
        <f t="shared" si="30"/>
        <v>#N/A</v>
      </c>
      <c r="H100" s="172" t="e">
        <f t="shared" si="30"/>
        <v>#N/A</v>
      </c>
      <c r="I100" s="172" t="e">
        <f t="shared" si="30"/>
        <v>#N/A</v>
      </c>
      <c r="J100" s="172" t="e">
        <f t="shared" si="30"/>
        <v>#N/A</v>
      </c>
      <c r="K100" s="172" t="e">
        <f t="shared" si="30"/>
        <v>#N/A</v>
      </c>
      <c r="L100" s="172" t="e">
        <f t="shared" si="30"/>
        <v>#N/A</v>
      </c>
    </row>
    <row r="101" spans="2:12" ht="15" thickBot="1">
      <c r="B101" s="180" t="s">
        <v>389</v>
      </c>
      <c r="C101" s="181"/>
      <c r="D101" s="181" t="str">
        <f>IF(LEFT(B87,3)="HEW","20253","20153")</f>
        <v>20253</v>
      </c>
      <c r="E101" s="182" t="e">
        <f t="shared" ref="E101:L101" si="31">E92*E98</f>
        <v>#N/A</v>
      </c>
      <c r="F101" s="182" t="e">
        <f t="shared" si="31"/>
        <v>#N/A</v>
      </c>
      <c r="G101" s="182" t="e">
        <f t="shared" si="31"/>
        <v>#N/A</v>
      </c>
      <c r="H101" s="182" t="e">
        <f t="shared" si="31"/>
        <v>#N/A</v>
      </c>
      <c r="I101" s="182" t="e">
        <f t="shared" si="31"/>
        <v>#N/A</v>
      </c>
      <c r="J101" s="182" t="e">
        <f t="shared" si="31"/>
        <v>#N/A</v>
      </c>
      <c r="K101" s="182" t="e">
        <f t="shared" si="31"/>
        <v>#N/A</v>
      </c>
      <c r="L101" s="182" t="e">
        <f t="shared" si="31"/>
        <v>#N/A</v>
      </c>
    </row>
    <row r="102" spans="2:12" ht="26.25" customHeight="1" thickBot="1">
      <c r="B102" s="533" t="s">
        <v>392</v>
      </c>
      <c r="C102" s="534"/>
      <c r="D102" s="221"/>
      <c r="E102" s="179" t="e">
        <f t="shared" ref="E102:L102" si="32">SUM(E101,E100)</f>
        <v>#N/A</v>
      </c>
      <c r="F102" s="179" t="e">
        <f t="shared" si="32"/>
        <v>#N/A</v>
      </c>
      <c r="G102" s="179" t="e">
        <f t="shared" si="32"/>
        <v>#N/A</v>
      </c>
      <c r="H102" s="179" t="e">
        <f t="shared" si="32"/>
        <v>#N/A</v>
      </c>
      <c r="I102" s="179" t="e">
        <f t="shared" si="32"/>
        <v>#N/A</v>
      </c>
      <c r="J102" s="179" t="e">
        <f t="shared" si="32"/>
        <v>#N/A</v>
      </c>
      <c r="K102" s="179" t="e">
        <f t="shared" si="32"/>
        <v>#N/A</v>
      </c>
      <c r="L102" s="179" t="e">
        <f t="shared" si="32"/>
        <v>#N/A</v>
      </c>
    </row>
    <row r="105" spans="2:12" ht="23.4">
      <c r="B105" s="452" t="s">
        <v>397</v>
      </c>
      <c r="C105" s="159"/>
      <c r="D105" s="159"/>
      <c r="E105" s="159"/>
      <c r="F105" s="159"/>
      <c r="G105" s="159"/>
      <c r="H105" s="159"/>
      <c r="I105" s="159"/>
      <c r="J105" s="159"/>
      <c r="K105" s="159"/>
    </row>
    <row r="106" spans="2:12">
      <c r="B106" s="159"/>
      <c r="C106" s="159"/>
      <c r="D106" s="159"/>
      <c r="E106" s="159"/>
      <c r="F106" s="159"/>
      <c r="G106" s="159"/>
      <c r="H106" s="159"/>
      <c r="I106" s="159"/>
      <c r="J106" s="159"/>
      <c r="K106" s="159"/>
    </row>
    <row r="107" spans="2:12" ht="15" thickBot="1">
      <c r="B107" s="159"/>
      <c r="C107" s="159"/>
      <c r="D107" s="159"/>
      <c r="E107" s="159"/>
      <c r="F107" s="159"/>
      <c r="G107" s="159"/>
      <c r="H107" s="159"/>
      <c r="I107" s="159"/>
      <c r="J107" s="159"/>
      <c r="K107" s="159"/>
    </row>
    <row r="108" spans="2:12" ht="41.4" hidden="1">
      <c r="B108" s="160" t="s">
        <v>381</v>
      </c>
      <c r="C108" s="453" t="s">
        <v>382</v>
      </c>
      <c r="D108" s="185"/>
      <c r="E108" s="161"/>
      <c r="F108" s="161"/>
      <c r="G108" s="161"/>
      <c r="H108" s="161"/>
      <c r="I108" s="161"/>
      <c r="J108" s="161"/>
      <c r="K108" s="161"/>
    </row>
    <row r="109" spans="2:12" ht="23.4" hidden="1">
      <c r="B109" s="162"/>
      <c r="C109" s="161"/>
      <c r="D109" s="161"/>
      <c r="E109" s="161"/>
      <c r="F109" s="161"/>
      <c r="G109" s="161"/>
      <c r="H109" s="161"/>
      <c r="I109" s="161"/>
      <c r="J109" s="161"/>
      <c r="K109" s="161"/>
    </row>
    <row r="110" spans="2:12" ht="15" hidden="1" thickBot="1">
      <c r="B110" s="161"/>
      <c r="C110" s="161"/>
      <c r="D110" s="161"/>
      <c r="E110" s="173"/>
      <c r="F110" s="161"/>
      <c r="G110" s="161"/>
      <c r="H110" s="161"/>
      <c r="I110" s="161"/>
      <c r="J110" s="161"/>
      <c r="K110" s="161"/>
    </row>
    <row r="111" spans="2:12" ht="24" thickBot="1">
      <c r="B111" s="163" t="s">
        <v>188</v>
      </c>
      <c r="C111" s="161"/>
      <c r="D111" s="161"/>
      <c r="E111" s="164"/>
      <c r="F111" s="164"/>
      <c r="G111" s="164"/>
      <c r="H111" s="164"/>
      <c r="I111" s="164"/>
      <c r="J111" s="164"/>
      <c r="K111" s="164"/>
    </row>
    <row r="112" spans="2:12">
      <c r="B112" s="161"/>
      <c r="C112" s="161"/>
      <c r="D112" s="161"/>
      <c r="E112" s="161"/>
      <c r="F112" s="161"/>
      <c r="G112" s="161"/>
      <c r="H112" s="161"/>
      <c r="I112" s="161"/>
      <c r="J112" s="161"/>
      <c r="K112" s="161"/>
    </row>
    <row r="113" spans="2:12" ht="15.9" customHeight="1">
      <c r="B113" s="535" t="s">
        <v>383</v>
      </c>
      <c r="C113" s="536"/>
      <c r="D113" s="220"/>
      <c r="E113" s="448" t="e">
        <f t="shared" ref="E113:L113" si="33">(INDEX(Salaries,MATCH($B$111,SalaryCodes,0),MATCH(E$5,SalaryYears,0)))</f>
        <v>#N/A</v>
      </c>
      <c r="F113" s="448" t="e">
        <f t="shared" si="33"/>
        <v>#N/A</v>
      </c>
      <c r="G113" s="448" t="e">
        <f t="shared" si="33"/>
        <v>#N/A</v>
      </c>
      <c r="H113" s="448" t="e">
        <f t="shared" si="33"/>
        <v>#N/A</v>
      </c>
      <c r="I113" s="448" t="e">
        <f t="shared" si="33"/>
        <v>#N/A</v>
      </c>
      <c r="J113" s="448" t="e">
        <f t="shared" si="33"/>
        <v>#N/A</v>
      </c>
      <c r="K113" s="448" t="e">
        <f t="shared" si="33"/>
        <v>#N/A</v>
      </c>
      <c r="L113" s="448" t="e">
        <f t="shared" si="33"/>
        <v>#N/A</v>
      </c>
    </row>
    <row r="114" spans="2:12">
      <c r="B114" s="143" t="s">
        <v>384</v>
      </c>
      <c r="C114" s="161"/>
      <c r="D114" s="161"/>
      <c r="E114" s="161"/>
      <c r="F114" s="161"/>
      <c r="G114" s="161"/>
      <c r="H114" s="161"/>
      <c r="I114" s="161"/>
      <c r="J114" s="161"/>
      <c r="K114" s="161"/>
    </row>
    <row r="115" spans="2:12">
      <c r="B115" s="165"/>
      <c r="C115" s="161"/>
      <c r="D115" s="161"/>
      <c r="E115" s="161"/>
      <c r="F115" s="161"/>
      <c r="G115" s="161"/>
      <c r="H115" s="161"/>
      <c r="I115" s="161"/>
      <c r="J115" s="161"/>
      <c r="K115" s="161"/>
    </row>
    <row r="116" spans="2:12" ht="15.9" customHeight="1">
      <c r="B116" s="531" t="s">
        <v>385</v>
      </c>
      <c r="C116" s="532"/>
      <c r="D116" s="222"/>
      <c r="E116" s="454">
        <v>0</v>
      </c>
      <c r="F116" s="454">
        <v>0</v>
      </c>
      <c r="G116" s="454">
        <v>0</v>
      </c>
      <c r="H116" s="454">
        <v>0</v>
      </c>
      <c r="I116" s="454">
        <v>0</v>
      </c>
      <c r="J116" s="454">
        <v>0</v>
      </c>
      <c r="K116" s="454">
        <v>0</v>
      </c>
      <c r="L116" s="454">
        <v>0</v>
      </c>
    </row>
    <row r="117" spans="2:12">
      <c r="B117" s="166" t="s">
        <v>386</v>
      </c>
      <c r="C117" s="161"/>
      <c r="D117" s="161"/>
      <c r="E117" s="161"/>
      <c r="F117" s="161"/>
      <c r="G117" s="161"/>
      <c r="H117" s="161"/>
      <c r="I117" s="161"/>
      <c r="J117" s="161"/>
      <c r="K117" s="161"/>
    </row>
    <row r="118" spans="2:12">
      <c r="B118" s="161"/>
      <c r="C118" s="161"/>
      <c r="D118" s="161"/>
      <c r="E118" s="161"/>
      <c r="F118" s="161"/>
      <c r="G118" s="161"/>
      <c r="H118" s="161"/>
      <c r="I118" s="161"/>
      <c r="J118" s="161"/>
      <c r="K118" s="161"/>
    </row>
    <row r="119" spans="2:12" ht="15" thickBot="1">
      <c r="B119" s="161"/>
      <c r="C119" s="161"/>
      <c r="D119" s="161"/>
      <c r="E119" s="161"/>
      <c r="F119" s="161"/>
      <c r="G119" s="161"/>
      <c r="H119" s="161"/>
      <c r="I119" s="161"/>
      <c r="J119" s="161"/>
      <c r="K119" s="161"/>
    </row>
    <row r="120" spans="2:12">
      <c r="B120" s="167" t="s">
        <v>394</v>
      </c>
      <c r="C120" s="168"/>
      <c r="D120" s="168"/>
      <c r="E120" s="169"/>
      <c r="F120" s="169"/>
      <c r="G120" s="169"/>
      <c r="H120" s="169"/>
      <c r="I120" s="169"/>
      <c r="J120" s="169"/>
      <c r="K120" s="169"/>
      <c r="L120" s="169"/>
    </row>
    <row r="121" spans="2:12">
      <c r="B121" s="170" t="s">
        <v>388</v>
      </c>
      <c r="C121" s="171"/>
      <c r="D121" s="171"/>
      <c r="E121" s="172" t="e">
        <f t="shared" ref="E121:L121" si="34">(E113/(52.178571*35)*1.25)</f>
        <v>#N/A</v>
      </c>
      <c r="F121" s="172" t="e">
        <f t="shared" si="34"/>
        <v>#N/A</v>
      </c>
      <c r="G121" s="172" t="e">
        <f t="shared" si="34"/>
        <v>#N/A</v>
      </c>
      <c r="H121" s="172" t="e">
        <f t="shared" si="34"/>
        <v>#N/A</v>
      </c>
      <c r="I121" s="172" t="e">
        <f t="shared" si="34"/>
        <v>#N/A</v>
      </c>
      <c r="J121" s="172" t="e">
        <f t="shared" si="34"/>
        <v>#N/A</v>
      </c>
      <c r="K121" s="172" t="e">
        <f t="shared" si="34"/>
        <v>#N/A</v>
      </c>
      <c r="L121" s="172" t="e">
        <f t="shared" si="34"/>
        <v>#N/A</v>
      </c>
    </row>
    <row r="122" spans="2:12">
      <c r="B122" s="180" t="s">
        <v>389</v>
      </c>
      <c r="C122" s="181"/>
      <c r="D122" s="181"/>
      <c r="E122" s="182" t="e">
        <f>E121*IF(E98="ARC",0.3,0.163)</f>
        <v>#N/A</v>
      </c>
      <c r="F122" s="182" t="e">
        <f t="shared" ref="F122:L122" si="35">F121*0.3</f>
        <v>#N/A</v>
      </c>
      <c r="G122" s="182" t="e">
        <f t="shared" si="35"/>
        <v>#N/A</v>
      </c>
      <c r="H122" s="182" t="e">
        <f t="shared" si="35"/>
        <v>#N/A</v>
      </c>
      <c r="I122" s="182" t="e">
        <f t="shared" si="35"/>
        <v>#N/A</v>
      </c>
      <c r="J122" s="182" t="e">
        <f t="shared" si="35"/>
        <v>#N/A</v>
      </c>
      <c r="K122" s="182" t="e">
        <f t="shared" si="35"/>
        <v>#N/A</v>
      </c>
      <c r="L122" s="182" t="e">
        <f t="shared" si="35"/>
        <v>#N/A</v>
      </c>
    </row>
    <row r="123" spans="2:12" ht="15" thickBot="1">
      <c r="B123" s="537" t="s">
        <v>390</v>
      </c>
      <c r="C123" s="538"/>
      <c r="D123" s="223"/>
      <c r="E123" s="218" t="e">
        <f t="shared" ref="E123:L123" si="36">SUM(E121:E122)</f>
        <v>#N/A</v>
      </c>
      <c r="F123" s="218" t="e">
        <f t="shared" si="36"/>
        <v>#N/A</v>
      </c>
      <c r="G123" s="218" t="e">
        <f t="shared" si="36"/>
        <v>#N/A</v>
      </c>
      <c r="H123" s="218" t="e">
        <f t="shared" si="36"/>
        <v>#N/A</v>
      </c>
      <c r="I123" s="218" t="e">
        <f t="shared" si="36"/>
        <v>#N/A</v>
      </c>
      <c r="J123" s="218" t="e">
        <f t="shared" si="36"/>
        <v>#N/A</v>
      </c>
      <c r="K123" s="218" t="e">
        <f t="shared" si="36"/>
        <v>#N/A</v>
      </c>
      <c r="L123" s="218" t="e">
        <f t="shared" si="36"/>
        <v>#N/A</v>
      </c>
    </row>
    <row r="124" spans="2:12" ht="38.1" customHeight="1" thickTop="1">
      <c r="B124" s="539" t="s">
        <v>391</v>
      </c>
      <c r="C124" s="540"/>
      <c r="D124" s="181" t="str">
        <f>IF(LEFT(B111,3)="HEW","20203","20103")</f>
        <v>20203</v>
      </c>
      <c r="E124" s="172" t="e">
        <f t="shared" ref="E124:L124" si="37">E116*E121</f>
        <v>#N/A</v>
      </c>
      <c r="F124" s="172" t="e">
        <f t="shared" si="37"/>
        <v>#N/A</v>
      </c>
      <c r="G124" s="172" t="e">
        <f t="shared" si="37"/>
        <v>#N/A</v>
      </c>
      <c r="H124" s="172" t="e">
        <f t="shared" si="37"/>
        <v>#N/A</v>
      </c>
      <c r="I124" s="172" t="e">
        <f t="shared" si="37"/>
        <v>#N/A</v>
      </c>
      <c r="J124" s="172" t="e">
        <f t="shared" si="37"/>
        <v>#N/A</v>
      </c>
      <c r="K124" s="172" t="e">
        <f t="shared" si="37"/>
        <v>#N/A</v>
      </c>
      <c r="L124" s="172" t="e">
        <f t="shared" si="37"/>
        <v>#N/A</v>
      </c>
    </row>
    <row r="125" spans="2:12" ht="15" thickBot="1">
      <c r="B125" s="180" t="s">
        <v>389</v>
      </c>
      <c r="C125" s="181"/>
      <c r="D125" s="181" t="str">
        <f>IF(LEFT(B111,3)="HEW","20253","20153")</f>
        <v>20253</v>
      </c>
      <c r="E125" s="182" t="e">
        <f t="shared" ref="E125:L125" si="38">E116*E122</f>
        <v>#N/A</v>
      </c>
      <c r="F125" s="182" t="e">
        <f t="shared" si="38"/>
        <v>#N/A</v>
      </c>
      <c r="G125" s="182" t="e">
        <f t="shared" si="38"/>
        <v>#N/A</v>
      </c>
      <c r="H125" s="182" t="e">
        <f t="shared" si="38"/>
        <v>#N/A</v>
      </c>
      <c r="I125" s="182" t="e">
        <f t="shared" si="38"/>
        <v>#N/A</v>
      </c>
      <c r="J125" s="182" t="e">
        <f t="shared" si="38"/>
        <v>#N/A</v>
      </c>
      <c r="K125" s="182" t="e">
        <f t="shared" si="38"/>
        <v>#N/A</v>
      </c>
      <c r="L125" s="182" t="e">
        <f t="shared" si="38"/>
        <v>#N/A</v>
      </c>
    </row>
    <row r="126" spans="2:12" ht="27" customHeight="1" thickBot="1">
      <c r="B126" s="533" t="s">
        <v>392</v>
      </c>
      <c r="C126" s="534"/>
      <c r="D126" s="221"/>
      <c r="E126" s="179" t="e">
        <f t="shared" ref="E126:L126" si="39">SUM(E125,E124)</f>
        <v>#N/A</v>
      </c>
      <c r="F126" s="179" t="e">
        <f t="shared" si="39"/>
        <v>#N/A</v>
      </c>
      <c r="G126" s="179" t="e">
        <f t="shared" si="39"/>
        <v>#N/A</v>
      </c>
      <c r="H126" s="179" t="e">
        <f t="shared" si="39"/>
        <v>#N/A</v>
      </c>
      <c r="I126" s="179" t="e">
        <f t="shared" si="39"/>
        <v>#N/A</v>
      </c>
      <c r="J126" s="179" t="e">
        <f t="shared" si="39"/>
        <v>#N/A</v>
      </c>
      <c r="K126" s="179" t="e">
        <f t="shared" si="39"/>
        <v>#N/A</v>
      </c>
      <c r="L126" s="179" t="e">
        <f t="shared" si="39"/>
        <v>#N/A</v>
      </c>
    </row>
    <row r="129" spans="2:12" ht="23.4">
      <c r="B129" s="452" t="s">
        <v>398</v>
      </c>
      <c r="C129" s="159"/>
      <c r="D129" s="159"/>
      <c r="E129" s="159"/>
      <c r="F129" s="159"/>
      <c r="G129" s="159"/>
      <c r="H129" s="159"/>
      <c r="I129" s="159"/>
      <c r="J129" s="159"/>
      <c r="K129" s="159"/>
    </row>
    <row r="130" spans="2:12">
      <c r="B130" s="159"/>
      <c r="C130" s="159"/>
      <c r="D130" s="159"/>
      <c r="E130" s="159"/>
      <c r="F130" s="159"/>
      <c r="G130" s="159"/>
      <c r="H130" s="159"/>
      <c r="I130" s="159"/>
      <c r="J130" s="159"/>
      <c r="K130" s="159"/>
    </row>
    <row r="131" spans="2:12" ht="15" thickBot="1">
      <c r="B131" s="159"/>
      <c r="C131" s="159"/>
      <c r="D131" s="159"/>
      <c r="E131" s="159"/>
      <c r="F131" s="159"/>
      <c r="G131" s="159"/>
      <c r="H131" s="159"/>
      <c r="I131" s="159"/>
      <c r="J131" s="159"/>
      <c r="K131" s="159"/>
    </row>
    <row r="132" spans="2:12" ht="41.4" hidden="1">
      <c r="B132" s="160" t="s">
        <v>381</v>
      </c>
      <c r="C132" s="453" t="s">
        <v>382</v>
      </c>
      <c r="D132" s="185"/>
      <c r="E132" s="161"/>
      <c r="F132" s="161"/>
      <c r="G132" s="161"/>
      <c r="H132" s="161"/>
      <c r="I132" s="161"/>
      <c r="J132" s="161"/>
      <c r="K132" s="161"/>
    </row>
    <row r="133" spans="2:12" ht="23.4" hidden="1">
      <c r="B133" s="162"/>
      <c r="C133" s="161"/>
      <c r="D133" s="161"/>
      <c r="E133" s="161"/>
      <c r="F133" s="161"/>
      <c r="G133" s="161"/>
      <c r="H133" s="161"/>
      <c r="I133" s="161"/>
      <c r="J133" s="161"/>
      <c r="K133" s="161"/>
    </row>
    <row r="134" spans="2:12" ht="15" hidden="1" thickBot="1">
      <c r="B134" s="161"/>
      <c r="C134" s="161"/>
      <c r="D134" s="161"/>
      <c r="E134" s="173"/>
      <c r="F134" s="161"/>
      <c r="G134" s="161"/>
      <c r="H134" s="161"/>
      <c r="I134" s="161"/>
      <c r="J134" s="161"/>
      <c r="K134" s="161"/>
    </row>
    <row r="135" spans="2:12" ht="29.4" thickBot="1">
      <c r="B135" s="163" t="s">
        <v>48</v>
      </c>
      <c r="C135" s="161"/>
      <c r="D135" s="161"/>
      <c r="E135" s="164"/>
      <c r="F135" s="164"/>
      <c r="G135" s="164"/>
      <c r="H135" s="164"/>
      <c r="I135" s="164"/>
      <c r="J135" s="164"/>
      <c r="K135" s="164"/>
    </row>
    <row r="136" spans="2:12">
      <c r="B136" s="161"/>
      <c r="C136" s="161"/>
      <c r="D136" s="161"/>
      <c r="E136" s="161"/>
      <c r="F136" s="161"/>
      <c r="G136" s="161"/>
      <c r="H136" s="161"/>
      <c r="I136" s="161"/>
      <c r="J136" s="161"/>
      <c r="K136" s="161"/>
    </row>
    <row r="137" spans="2:12" ht="15.9" customHeight="1">
      <c r="B137" s="535" t="s">
        <v>383</v>
      </c>
      <c r="C137" s="536"/>
      <c r="D137" s="220"/>
      <c r="E137" s="448" t="e">
        <f t="shared" ref="E137:L137" si="40">(INDEX(Salaries,MATCH($B$135,SalaryCodes,0),MATCH(E$5,SalaryYears,0)))</f>
        <v>#N/A</v>
      </c>
      <c r="F137" s="448" t="e">
        <f t="shared" si="40"/>
        <v>#N/A</v>
      </c>
      <c r="G137" s="448" t="e">
        <f t="shared" si="40"/>
        <v>#N/A</v>
      </c>
      <c r="H137" s="448" t="e">
        <f t="shared" si="40"/>
        <v>#N/A</v>
      </c>
      <c r="I137" s="448" t="e">
        <f t="shared" si="40"/>
        <v>#N/A</v>
      </c>
      <c r="J137" s="448" t="e">
        <f t="shared" si="40"/>
        <v>#N/A</v>
      </c>
      <c r="K137" s="448" t="e">
        <f t="shared" si="40"/>
        <v>#N/A</v>
      </c>
      <c r="L137" s="448" t="e">
        <f t="shared" si="40"/>
        <v>#N/A</v>
      </c>
    </row>
    <row r="138" spans="2:12">
      <c r="B138" s="143" t="s">
        <v>384</v>
      </c>
      <c r="C138" s="161"/>
      <c r="D138" s="161"/>
      <c r="E138" s="161"/>
      <c r="F138" s="161"/>
      <c r="G138" s="161"/>
      <c r="H138" s="161"/>
      <c r="I138" s="161"/>
      <c r="J138" s="161"/>
      <c r="K138" s="161"/>
    </row>
    <row r="139" spans="2:12">
      <c r="B139" s="165"/>
      <c r="C139" s="161"/>
      <c r="D139" s="161"/>
      <c r="E139" s="161"/>
      <c r="F139" s="161"/>
      <c r="G139" s="161"/>
      <c r="H139" s="161"/>
      <c r="I139" s="161"/>
      <c r="J139" s="161"/>
      <c r="K139" s="161"/>
    </row>
    <row r="140" spans="2:12" ht="15.9" customHeight="1">
      <c r="B140" s="531" t="s">
        <v>385</v>
      </c>
      <c r="C140" s="532"/>
      <c r="D140" s="222"/>
      <c r="E140" s="454">
        <v>0</v>
      </c>
      <c r="F140" s="454">
        <v>0</v>
      </c>
      <c r="G140" s="454">
        <v>0</v>
      </c>
      <c r="H140" s="454">
        <v>0</v>
      </c>
      <c r="I140" s="454">
        <v>0</v>
      </c>
      <c r="J140" s="454">
        <v>0</v>
      </c>
      <c r="K140" s="454">
        <v>0</v>
      </c>
      <c r="L140" s="454">
        <v>0</v>
      </c>
    </row>
    <row r="141" spans="2:12">
      <c r="B141" s="166" t="s">
        <v>386</v>
      </c>
      <c r="C141" s="161"/>
      <c r="D141" s="161"/>
      <c r="E141" s="161"/>
      <c r="F141" s="161"/>
      <c r="G141" s="161"/>
      <c r="H141" s="161"/>
      <c r="I141" s="161"/>
      <c r="J141" s="161"/>
      <c r="K141" s="161"/>
    </row>
    <row r="142" spans="2:12">
      <c r="B142" s="161"/>
      <c r="C142" s="161"/>
      <c r="D142" s="161"/>
      <c r="E142" s="161"/>
      <c r="F142" s="161"/>
      <c r="G142" s="161"/>
      <c r="H142" s="161"/>
      <c r="I142" s="161"/>
      <c r="J142" s="161"/>
      <c r="K142" s="161"/>
    </row>
    <row r="143" spans="2:12" ht="15" thickBot="1">
      <c r="B143" s="161"/>
      <c r="C143" s="161"/>
      <c r="D143" s="161"/>
      <c r="E143" s="161"/>
      <c r="F143" s="161"/>
      <c r="G143" s="161"/>
      <c r="H143" s="161"/>
      <c r="I143" s="161"/>
      <c r="J143" s="161"/>
      <c r="K143" s="161"/>
    </row>
    <row r="144" spans="2:12">
      <c r="B144" s="167" t="s">
        <v>394</v>
      </c>
      <c r="C144" s="168"/>
      <c r="D144" s="168"/>
      <c r="E144" s="169"/>
      <c r="F144" s="169"/>
      <c r="G144" s="169"/>
      <c r="H144" s="169"/>
      <c r="I144" s="169"/>
      <c r="J144" s="169"/>
      <c r="K144" s="169"/>
      <c r="L144" s="169"/>
    </row>
    <row r="145" spans="2:12">
      <c r="B145" s="170" t="s">
        <v>388</v>
      </c>
      <c r="C145" s="171"/>
      <c r="D145" s="171"/>
      <c r="E145" s="172" t="e">
        <f t="shared" ref="E145:G145" si="41">(E137/(52.178571*35)*1.25)</f>
        <v>#N/A</v>
      </c>
      <c r="F145" s="172" t="e">
        <f t="shared" si="41"/>
        <v>#N/A</v>
      </c>
      <c r="G145" s="172" t="e">
        <f t="shared" si="41"/>
        <v>#N/A</v>
      </c>
      <c r="H145" s="172" t="str">
        <f>_xlfn.IFNA((H137/(52.178571*35)*1.25),"")</f>
        <v/>
      </c>
      <c r="I145" s="172" t="str">
        <f t="shared" ref="I145:L145" si="42">_xlfn.IFNA((I137/(52.178571*35)*1.25),"")</f>
        <v/>
      </c>
      <c r="J145" s="172" t="str">
        <f t="shared" si="42"/>
        <v/>
      </c>
      <c r="K145" s="172" t="str">
        <f t="shared" si="42"/>
        <v/>
      </c>
      <c r="L145" s="172" t="str">
        <f t="shared" si="42"/>
        <v/>
      </c>
    </row>
    <row r="146" spans="2:12">
      <c r="B146" s="180" t="s">
        <v>389</v>
      </c>
      <c r="C146" s="181"/>
      <c r="D146" s="181"/>
      <c r="E146" s="182" t="e">
        <f>E145*IF(E122="ARC",0.3,0.163)</f>
        <v>#N/A</v>
      </c>
      <c r="F146" s="182" t="e">
        <f t="shared" ref="F146:G146" si="43">F145*0.3</f>
        <v>#N/A</v>
      </c>
      <c r="G146" s="182" t="e">
        <f t="shared" si="43"/>
        <v>#N/A</v>
      </c>
      <c r="H146" s="182" t="str">
        <f>IF(H145&lt;&gt;"",H145*0.3,"")</f>
        <v/>
      </c>
      <c r="I146" s="182" t="str">
        <f t="shared" ref="I146:L146" si="44">IF(I145&lt;&gt;"",I145*0.3,"")</f>
        <v/>
      </c>
      <c r="J146" s="182" t="str">
        <f t="shared" si="44"/>
        <v/>
      </c>
      <c r="K146" s="182" t="str">
        <f t="shared" si="44"/>
        <v/>
      </c>
      <c r="L146" s="182" t="str">
        <f t="shared" si="44"/>
        <v/>
      </c>
    </row>
    <row r="147" spans="2:12" ht="15" thickBot="1">
      <c r="B147" s="537" t="s">
        <v>390</v>
      </c>
      <c r="C147" s="538"/>
      <c r="D147" s="223"/>
      <c r="E147" s="218" t="e">
        <f t="shared" ref="E147:L147" si="45">SUM(E145:E146)</f>
        <v>#N/A</v>
      </c>
      <c r="F147" s="218" t="e">
        <f t="shared" si="45"/>
        <v>#N/A</v>
      </c>
      <c r="G147" s="218" t="e">
        <f t="shared" si="45"/>
        <v>#N/A</v>
      </c>
      <c r="H147" s="218">
        <f t="shared" si="45"/>
        <v>0</v>
      </c>
      <c r="I147" s="218">
        <f t="shared" si="45"/>
        <v>0</v>
      </c>
      <c r="J147" s="218">
        <f t="shared" si="45"/>
        <v>0</v>
      </c>
      <c r="K147" s="218">
        <f t="shared" si="45"/>
        <v>0</v>
      </c>
      <c r="L147" s="218">
        <f t="shared" si="45"/>
        <v>0</v>
      </c>
    </row>
    <row r="148" spans="2:12" ht="33" customHeight="1" thickTop="1">
      <c r="B148" s="539" t="s">
        <v>391</v>
      </c>
      <c r="C148" s="540"/>
      <c r="D148" s="181" t="str">
        <f>IF(LEFT(B135,3)="HEW","20203","20103")</f>
        <v>20103</v>
      </c>
      <c r="E148" s="172" t="e">
        <f t="shared" ref="E148:L148" si="46">E140*E145</f>
        <v>#N/A</v>
      </c>
      <c r="F148" s="172" t="e">
        <f t="shared" si="46"/>
        <v>#N/A</v>
      </c>
      <c r="G148" s="172" t="e">
        <f t="shared" si="46"/>
        <v>#N/A</v>
      </c>
      <c r="H148" s="172" t="e">
        <f t="shared" si="46"/>
        <v>#VALUE!</v>
      </c>
      <c r="I148" s="172" t="e">
        <f t="shared" si="46"/>
        <v>#VALUE!</v>
      </c>
      <c r="J148" s="172" t="e">
        <f t="shared" si="46"/>
        <v>#VALUE!</v>
      </c>
      <c r="K148" s="172" t="e">
        <f t="shared" si="46"/>
        <v>#VALUE!</v>
      </c>
      <c r="L148" s="172" t="e">
        <f t="shared" si="46"/>
        <v>#VALUE!</v>
      </c>
    </row>
    <row r="149" spans="2:12" ht="15" thickBot="1">
      <c r="B149" s="180" t="s">
        <v>389</v>
      </c>
      <c r="C149" s="181"/>
      <c r="D149" s="181" t="str">
        <f>IF(LEFT(B135,3)="HEW","20253","20153")</f>
        <v>20153</v>
      </c>
      <c r="E149" s="182" t="e">
        <f t="shared" ref="E149:L149" si="47">E140*E146</f>
        <v>#N/A</v>
      </c>
      <c r="F149" s="182" t="e">
        <f t="shared" si="47"/>
        <v>#N/A</v>
      </c>
      <c r="G149" s="182" t="e">
        <f t="shared" si="47"/>
        <v>#N/A</v>
      </c>
      <c r="H149" s="182" t="e">
        <f t="shared" si="47"/>
        <v>#VALUE!</v>
      </c>
      <c r="I149" s="182" t="e">
        <f t="shared" si="47"/>
        <v>#VALUE!</v>
      </c>
      <c r="J149" s="182" t="e">
        <f t="shared" si="47"/>
        <v>#VALUE!</v>
      </c>
      <c r="K149" s="182" t="e">
        <f t="shared" si="47"/>
        <v>#VALUE!</v>
      </c>
      <c r="L149" s="182" t="e">
        <f t="shared" si="47"/>
        <v>#VALUE!</v>
      </c>
    </row>
    <row r="150" spans="2:12" ht="26.25" customHeight="1" thickBot="1">
      <c r="B150" s="533" t="s">
        <v>392</v>
      </c>
      <c r="C150" s="534"/>
      <c r="D150" s="221"/>
      <c r="E150" s="179" t="e">
        <f t="shared" ref="E150:L150" si="48">SUM(E149,E148)</f>
        <v>#N/A</v>
      </c>
      <c r="F150" s="179" t="e">
        <f t="shared" si="48"/>
        <v>#N/A</v>
      </c>
      <c r="G150" s="179" t="e">
        <f t="shared" si="48"/>
        <v>#N/A</v>
      </c>
      <c r="H150" s="179" t="e">
        <f t="shared" si="48"/>
        <v>#VALUE!</v>
      </c>
      <c r="I150" s="179" t="e">
        <f t="shared" si="48"/>
        <v>#VALUE!</v>
      </c>
      <c r="J150" s="179" t="e">
        <f t="shared" si="48"/>
        <v>#VALUE!</v>
      </c>
      <c r="K150" s="179" t="e">
        <f t="shared" si="48"/>
        <v>#VALUE!</v>
      </c>
      <c r="L150" s="179" t="e">
        <f t="shared" si="48"/>
        <v>#VALUE!</v>
      </c>
    </row>
  </sheetData>
  <mergeCells count="30">
    <mergeCell ref="B17:C17"/>
    <mergeCell ref="B28:C28"/>
    <mergeCell ref="B30:C30"/>
    <mergeCell ref="B20:C20"/>
    <mergeCell ref="B27:C27"/>
    <mergeCell ref="B41:C41"/>
    <mergeCell ref="B89:C89"/>
    <mergeCell ref="B44:C44"/>
    <mergeCell ref="B54:C54"/>
    <mergeCell ref="B65:C65"/>
    <mergeCell ref="B68:C68"/>
    <mergeCell ref="B78:C78"/>
    <mergeCell ref="B51:C51"/>
    <mergeCell ref="B52:C52"/>
    <mergeCell ref="B75:C75"/>
    <mergeCell ref="B76:C76"/>
    <mergeCell ref="B150:C150"/>
    <mergeCell ref="B147:C147"/>
    <mergeCell ref="B148:C148"/>
    <mergeCell ref="B137:C137"/>
    <mergeCell ref="B126:C126"/>
    <mergeCell ref="B92:C92"/>
    <mergeCell ref="B102:C102"/>
    <mergeCell ref="B113:C113"/>
    <mergeCell ref="B116:C116"/>
    <mergeCell ref="B140:C140"/>
    <mergeCell ref="B99:C99"/>
    <mergeCell ref="B100:C100"/>
    <mergeCell ref="B123:C123"/>
    <mergeCell ref="B124:C124"/>
  </mergeCells>
  <conditionalFormatting sqref="F11 I11">
    <cfRule type="containsText" dxfId="78" priority="17" operator="containsText" text="Insufficient">
      <formula>NOT(ISERROR(SEARCH("Insufficient",F11)))</formula>
    </cfRule>
  </conditionalFormatting>
  <conditionalFormatting sqref="F35 I35">
    <cfRule type="containsText" dxfId="77" priority="14" operator="containsText" text="Insufficient">
      <formula>NOT(ISERROR(SEARCH("Insufficient",F35)))</formula>
    </cfRule>
  </conditionalFormatting>
  <conditionalFormatting sqref="F59 I59">
    <cfRule type="containsText" dxfId="76" priority="12" operator="containsText" text="Insufficient">
      <formula>NOT(ISERROR(SEARCH("Insufficient",F59)))</formula>
    </cfRule>
  </conditionalFormatting>
  <conditionalFormatting sqref="F83 I83">
    <cfRule type="containsText" dxfId="75" priority="10" operator="containsText" text="Insufficient">
      <formula>NOT(ISERROR(SEARCH("Insufficient",F83)))</formula>
    </cfRule>
  </conditionalFormatting>
  <conditionalFormatting sqref="F107 I107">
    <cfRule type="containsText" dxfId="74" priority="8" operator="containsText" text="Insufficient">
      <formula>NOT(ISERROR(SEARCH("Insufficient",F107)))</formula>
    </cfRule>
  </conditionalFormatting>
  <conditionalFormatting sqref="F131 I131">
    <cfRule type="containsText" dxfId="73" priority="6" operator="containsText" text="Insufficient">
      <formula>NOT(ISERROR(SEARCH("Insufficient",F131)))</formula>
    </cfRule>
  </conditionalFormatting>
  <conditionalFormatting sqref="L35:L40">
    <cfRule type="containsText" dxfId="72" priority="15" operator="containsText" text="Insufficient">
      <formula>NOT(ISERROR(SEARCH("Insufficient",L35)))</formula>
    </cfRule>
  </conditionalFormatting>
  <conditionalFormatting sqref="L42:L43 L45:L47">
    <cfRule type="containsText" dxfId="71" priority="5" operator="containsText" text="Insufficient">
      <formula>NOT(ISERROR(SEARCH("Insufficient",L42)))</formula>
    </cfRule>
  </conditionalFormatting>
  <conditionalFormatting sqref="L59:L64">
    <cfRule type="containsText" dxfId="70" priority="13" operator="containsText" text="Insufficient">
      <formula>NOT(ISERROR(SEARCH("Insufficient",L59)))</formula>
    </cfRule>
  </conditionalFormatting>
  <conditionalFormatting sqref="L66:L67 L69:L71">
    <cfRule type="containsText" dxfId="69" priority="4" operator="containsText" text="Insufficient">
      <formula>NOT(ISERROR(SEARCH("Insufficient",L66)))</formula>
    </cfRule>
  </conditionalFormatting>
  <conditionalFormatting sqref="L83:L88">
    <cfRule type="containsText" dxfId="68" priority="11" operator="containsText" text="Insufficient">
      <formula>NOT(ISERROR(SEARCH("Insufficient",L83)))</formula>
    </cfRule>
  </conditionalFormatting>
  <conditionalFormatting sqref="L90:L91 L93:L95">
    <cfRule type="containsText" dxfId="67" priority="3" operator="containsText" text="Insufficient">
      <formula>NOT(ISERROR(SEARCH("Insufficient",L90)))</formula>
    </cfRule>
  </conditionalFormatting>
  <conditionalFormatting sqref="L107:L112">
    <cfRule type="containsText" dxfId="66" priority="9" operator="containsText" text="Insufficient">
      <formula>NOT(ISERROR(SEARCH("Insufficient",L107)))</formula>
    </cfRule>
  </conditionalFormatting>
  <conditionalFormatting sqref="L114:L115 L117:L119">
    <cfRule type="containsText" dxfId="65" priority="2" operator="containsText" text="Insufficient">
      <formula>NOT(ISERROR(SEARCH("Insufficient",L114)))</formula>
    </cfRule>
  </conditionalFormatting>
  <conditionalFormatting sqref="L131:L136">
    <cfRule type="containsText" dxfId="64" priority="7" operator="containsText" text="Insufficient">
      <formula>NOT(ISERROR(SEARCH("Insufficient",L131)))</formula>
    </cfRule>
  </conditionalFormatting>
  <conditionalFormatting sqref="L138:L139 L141:L143">
    <cfRule type="containsText" dxfId="63" priority="1" operator="containsText" text="Insufficient">
      <formula>NOT(ISERROR(SEARCH("Insufficient",L138)))</formula>
    </cfRule>
  </conditionalFormatting>
  <conditionalFormatting sqref="M2:R8 L11:R16 M17:R17 L18:R19 M20:R20 L21:R23 L32:R32 M33:R54 L55:R56 M57:R78 L79:R80 M81:R102 L103:R104 M105:R126 L127:R128 M129:R150 L151:R1048576">
    <cfRule type="containsText" dxfId="62" priority="18" operator="containsText" text="Insufficient">
      <formula>NOT(ISERROR(SEARCH("Insufficient",L2)))</formula>
    </cfRule>
  </conditionalFormatting>
  <conditionalFormatting sqref="M24:R30">
    <cfRule type="containsText" dxfId="61" priority="16" operator="containsText" text="Insufficient">
      <formula>NOT(ISERROR(SEARCH("Insufficient",M24)))</formula>
    </cfRule>
  </conditionalFormatting>
  <dataValidations count="3">
    <dataValidation type="list" allowBlank="1" showInputMessage="1" showErrorMessage="1" sqref="C12:D12 C36:D36 C60:D60 C84:D84 C108:D108 C132:D132" xr:uid="{7BD72236-A462-A146-B9DC-B8D7DA18AFB1}">
      <formula1>EMPLOY</formula1>
    </dataValidation>
    <dataValidation type="list" allowBlank="1" showInputMessage="1" showErrorMessage="1" promptTitle="Salary Rates - HR" prompt="Pay Scale" sqref="B15 B39 B63 B87 B111 B135" xr:uid="{531D9327-8213-AB4C-8EDD-D84200DE1816}">
      <formula1>SalaryCodes</formula1>
    </dataValidation>
    <dataValidation type="list" allowBlank="1" showInputMessage="1" showErrorMessage="1" sqref="E2" xr:uid="{4F25C4CA-2C22-F140-9E62-D08A78CD5CF4}">
      <formula1>"ARC, ACU"</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92D050"/>
    <pageSetUpPr fitToPage="1"/>
  </sheetPr>
  <dimension ref="A1:JK112"/>
  <sheetViews>
    <sheetView showGridLines="0" tabSelected="1" zoomScale="85" zoomScaleNormal="85" zoomScalePageLayoutView="120" workbookViewId="0">
      <selection activeCell="I14" sqref="I14"/>
    </sheetView>
  </sheetViews>
  <sheetFormatPr defaultColWidth="0" defaultRowHeight="10.199999999999999" zeroHeight="1"/>
  <cols>
    <col min="1" max="1" width="2.88671875" style="17" customWidth="1"/>
    <col min="2" max="2" width="16.44140625" style="17" customWidth="1"/>
    <col min="3" max="3" width="15.44140625" style="17" customWidth="1"/>
    <col min="4" max="4" width="14.109375" style="17" customWidth="1"/>
    <col min="5" max="5" width="17.44140625" style="17" customWidth="1"/>
    <col min="6" max="6" width="15" style="17" customWidth="1"/>
    <col min="7" max="7" width="15.109375" style="17" customWidth="1"/>
    <col min="8" max="9" width="13.44140625" style="17" customWidth="1"/>
    <col min="10" max="10" width="13.88671875" style="17" customWidth="1"/>
    <col min="11" max="11" width="22.5546875" style="17" customWidth="1"/>
    <col min="12" max="12" width="3.109375" style="17" customWidth="1"/>
    <col min="13" max="257" width="9.109375" style="17" hidden="1" customWidth="1"/>
    <col min="258" max="258" width="3.5546875" style="17" hidden="1" customWidth="1"/>
    <col min="259" max="271" width="0" style="17" hidden="1" customWidth="1"/>
    <col min="272" max="16384" width="9.109375" style="17" hidden="1"/>
  </cols>
  <sheetData>
    <row r="1" spans="2:12" ht="47.25" customHeight="1">
      <c r="B1" s="560" t="s">
        <v>634</v>
      </c>
      <c r="C1" s="560"/>
      <c r="D1" s="560"/>
      <c r="E1" s="560"/>
      <c r="F1" s="560"/>
      <c r="G1" s="560"/>
      <c r="H1" s="560"/>
      <c r="I1" s="560"/>
      <c r="J1" s="560"/>
      <c r="K1" s="560"/>
      <c r="L1" s="16"/>
    </row>
    <row r="2" spans="2:12" ht="45.75" customHeight="1">
      <c r="B2" s="564" t="s">
        <v>302</v>
      </c>
      <c r="C2" s="564"/>
      <c r="D2" s="564"/>
      <c r="E2" s="564"/>
      <c r="F2" s="564"/>
      <c r="G2" s="564"/>
      <c r="H2" s="564"/>
      <c r="I2" s="564"/>
      <c r="J2" s="564"/>
      <c r="K2" s="564"/>
    </row>
    <row r="3" spans="2:12" ht="6" customHeight="1" thickBot="1"/>
    <row r="4" spans="2:12" ht="40.5" customHeight="1" thickBot="1">
      <c r="B4" s="18" t="s">
        <v>303</v>
      </c>
      <c r="C4" s="561"/>
      <c r="D4" s="562"/>
      <c r="E4" s="563"/>
      <c r="F4" s="400" t="s">
        <v>304</v>
      </c>
      <c r="G4" s="255"/>
      <c r="H4" s="400" t="s">
        <v>528</v>
      </c>
      <c r="I4" s="255"/>
      <c r="J4" s="21" t="s">
        <v>305</v>
      </c>
      <c r="K4" s="256"/>
    </row>
    <row r="5" spans="2:12" ht="6" customHeight="1">
      <c r="B5" s="19"/>
    </row>
    <row r="6" spans="2:12" ht="6" customHeight="1" thickBot="1">
      <c r="B6" s="19"/>
    </row>
    <row r="7" spans="2:12" ht="36.75" customHeight="1" thickBot="1">
      <c r="B7" s="20" t="s">
        <v>306</v>
      </c>
      <c r="C7" s="561"/>
      <c r="D7" s="562"/>
      <c r="E7" s="563"/>
      <c r="F7" s="21" t="s">
        <v>307</v>
      </c>
      <c r="G7" s="561"/>
      <c r="H7" s="562"/>
      <c r="I7" s="562"/>
      <c r="J7" s="562"/>
      <c r="K7" s="563"/>
    </row>
    <row r="8" spans="2:12" ht="6" customHeight="1">
      <c r="B8" s="19"/>
    </row>
    <row r="9" spans="2:12" ht="6" customHeight="1" thickBot="1">
      <c r="B9" s="19"/>
    </row>
    <row r="10" spans="2:12" ht="43.5" customHeight="1" thickBot="1">
      <c r="B10" s="18" t="s">
        <v>308</v>
      </c>
      <c r="C10" s="561"/>
      <c r="D10" s="562"/>
      <c r="E10" s="563"/>
      <c r="F10" s="21" t="s">
        <v>309</v>
      </c>
      <c r="G10" s="561"/>
      <c r="H10" s="562"/>
      <c r="I10" s="562"/>
      <c r="J10" s="562"/>
      <c r="K10" s="563"/>
    </row>
    <row r="11" spans="2:12" ht="6" customHeight="1" thickBot="1">
      <c r="B11" s="19"/>
    </row>
    <row r="12" spans="2:12" ht="39" customHeight="1" thickBot="1">
      <c r="B12" s="18" t="s">
        <v>310</v>
      </c>
      <c r="C12" s="541"/>
      <c r="D12" s="542"/>
      <c r="E12" s="542"/>
      <c r="F12" s="542"/>
      <c r="G12" s="542"/>
      <c r="H12" s="542"/>
      <c r="I12" s="542"/>
      <c r="J12" s="542"/>
      <c r="K12" s="543"/>
    </row>
    <row r="13" spans="2:12" ht="9.75" customHeight="1" thickBot="1">
      <c r="B13" s="19"/>
    </row>
    <row r="14" spans="2:12" ht="38.25" customHeight="1" thickBot="1">
      <c r="B14" s="18" t="s">
        <v>311</v>
      </c>
      <c r="C14" s="544"/>
      <c r="D14" s="545"/>
      <c r="E14" s="546"/>
      <c r="F14" s="21" t="s">
        <v>312</v>
      </c>
      <c r="G14" s="257"/>
      <c r="H14" s="21" t="s">
        <v>313</v>
      </c>
      <c r="I14" s="257"/>
      <c r="J14" s="21"/>
    </row>
    <row r="15" spans="2:12" ht="13.5" customHeight="1" thickBot="1">
      <c r="B15" s="19"/>
      <c r="F15" s="19"/>
    </row>
    <row r="16" spans="2:12" ht="22.5" customHeight="1">
      <c r="B16" s="547" t="s">
        <v>314</v>
      </c>
      <c r="C16" s="548"/>
      <c r="D16" s="550" t="s">
        <v>315</v>
      </c>
      <c r="E16" s="551"/>
      <c r="F16" s="550" t="s">
        <v>316</v>
      </c>
      <c r="G16" s="556"/>
      <c r="H16" s="550" t="s">
        <v>317</v>
      </c>
      <c r="I16" s="558">
        <f>_xlfn.IFNA('Budget Load'!E122,"-")</f>
        <v>0</v>
      </c>
      <c r="J16" s="553" t="s">
        <v>318</v>
      </c>
      <c r="K16" s="554" t="s">
        <v>134</v>
      </c>
    </row>
    <row r="17" spans="1:262" ht="19.5" customHeight="1" thickBot="1">
      <c r="B17" s="547"/>
      <c r="C17" s="549"/>
      <c r="D17" s="550"/>
      <c r="E17" s="552"/>
      <c r="F17" s="550"/>
      <c r="G17" s="557"/>
      <c r="H17" s="550"/>
      <c r="I17" s="559"/>
      <c r="J17" s="553"/>
      <c r="K17" s="555"/>
    </row>
    <row r="18" spans="1:262" ht="18" customHeight="1" thickBot="1">
      <c r="J18" s="21" t="str">
        <f>IF(K16="No","Levy percent:","")</f>
        <v>Levy percent:</v>
      </c>
      <c r="K18" s="259">
        <v>0</v>
      </c>
    </row>
    <row r="19" spans="1:262" ht="18" customHeight="1">
      <c r="J19" s="21"/>
    </row>
    <row r="20" spans="1:262" ht="21.75" customHeight="1">
      <c r="B20" s="345" t="s">
        <v>319</v>
      </c>
      <c r="C20" s="346"/>
      <c r="D20" s="346"/>
      <c r="E20" s="346"/>
      <c r="F20" s="346"/>
      <c r="G20" s="346"/>
      <c r="H20" s="346"/>
      <c r="I20" s="346"/>
      <c r="J20" s="346"/>
      <c r="K20" s="346"/>
    </row>
    <row r="21" spans="1:262" ht="6" customHeight="1" thickBot="1">
      <c r="B21" s="347"/>
      <c r="C21" s="348"/>
      <c r="D21" s="348"/>
      <c r="E21" s="349"/>
      <c r="F21" s="346"/>
      <c r="G21" s="350"/>
      <c r="H21" s="350"/>
      <c r="I21" s="350"/>
      <c r="J21" s="350"/>
      <c r="K21" s="349"/>
    </row>
    <row r="22" spans="1:262" s="27" customFormat="1" ht="13.8" thickBot="1">
      <c r="B22" s="351" t="str">
        <f>IF(G14&lt;&gt;"",YEAR(G14),"")</f>
        <v/>
      </c>
      <c r="C22" s="351" t="str">
        <f t="shared" ref="C22:I22" si="0">IFERROR(IF(B22+1&lt;=YEAR($I$14),B22+1,""),"")</f>
        <v/>
      </c>
      <c r="D22" s="351" t="str">
        <f t="shared" si="0"/>
        <v/>
      </c>
      <c r="E22" s="351" t="str">
        <f t="shared" si="0"/>
        <v/>
      </c>
      <c r="F22" s="351" t="str">
        <f t="shared" si="0"/>
        <v/>
      </c>
      <c r="G22" s="351" t="str">
        <f t="shared" si="0"/>
        <v/>
      </c>
      <c r="H22" s="351" t="str">
        <f t="shared" si="0"/>
        <v/>
      </c>
      <c r="I22" s="351" t="str">
        <f t="shared" si="0"/>
        <v/>
      </c>
      <c r="J22" s="352"/>
      <c r="K22" s="353" t="s">
        <v>320</v>
      </c>
      <c r="L22" s="26"/>
    </row>
    <row r="23" spans="1:262" s="27" customFormat="1" ht="24" customHeight="1" thickBot="1">
      <c r="B23" s="354">
        <f>_xlfn.IFNA('Budget Load'!G4,"-")</f>
        <v>0</v>
      </c>
      <c r="C23" s="354">
        <f>_xlfn.IFNA('Budget Load'!H4,"-")</f>
        <v>0</v>
      </c>
      <c r="D23" s="354">
        <f>_xlfn.IFNA('Budget Load'!I4,"-")</f>
        <v>0</v>
      </c>
      <c r="E23" s="354">
        <f>_xlfn.IFNA('Budget Load'!J4,"-")</f>
        <v>0</v>
      </c>
      <c r="F23" s="354">
        <f>_xlfn.IFNA('Budget Load'!K4,"-")</f>
        <v>0</v>
      </c>
      <c r="G23" s="354">
        <f>_xlfn.IFNA('Budget Load'!L4,"-")</f>
        <v>0</v>
      </c>
      <c r="H23" s="354">
        <f>_xlfn.IFNA('Budget Load'!M4,"-")</f>
        <v>0</v>
      </c>
      <c r="I23" s="354">
        <f>_xlfn.IFNA('Budget Load'!N4,"-")</f>
        <v>0</v>
      </c>
      <c r="J23" s="352"/>
      <c r="K23" s="157">
        <f>SUM(B23:I23)</f>
        <v>0</v>
      </c>
      <c r="L23" s="26"/>
    </row>
    <row r="24" spans="1:262" ht="21.75" customHeight="1">
      <c r="B24" s="345" t="s">
        <v>321</v>
      </c>
      <c r="C24" s="346"/>
      <c r="D24" s="346"/>
      <c r="E24" s="346"/>
      <c r="F24" s="346"/>
      <c r="G24" s="346"/>
      <c r="H24" s="346"/>
      <c r="I24" s="346"/>
      <c r="J24" s="346"/>
      <c r="K24" s="346"/>
    </row>
    <row r="25" spans="1:262" ht="6" customHeight="1" thickBot="1">
      <c r="B25" s="347"/>
      <c r="C25" s="348"/>
      <c r="D25" s="348"/>
      <c r="E25" s="349"/>
      <c r="F25" s="346"/>
      <c r="G25" s="350"/>
      <c r="H25" s="350"/>
      <c r="I25" s="350"/>
      <c r="J25" s="350"/>
      <c r="K25" s="349"/>
    </row>
    <row r="26" spans="1:262" s="27" customFormat="1" ht="13.8" thickBot="1">
      <c r="B26" s="351" t="str">
        <f>IF(G14&lt;&gt;"",YEAR(G14),"")</f>
        <v/>
      </c>
      <c r="C26" s="351" t="str">
        <f t="shared" ref="C26" si="1">IFERROR(IF(B26+1&lt;=YEAR($I$14),B26+1,""),"")</f>
        <v/>
      </c>
      <c r="D26" s="351" t="str">
        <f t="shared" ref="D26" si="2">IFERROR(IF(C26+1&lt;=YEAR($I$14),C26+1,""),"")</f>
        <v/>
      </c>
      <c r="E26" s="351" t="str">
        <f t="shared" ref="E26" si="3">IFERROR(IF(D26+1&lt;=YEAR($I$14),D26+1,""),"")</f>
        <v/>
      </c>
      <c r="F26" s="351" t="str">
        <f t="shared" ref="F26" si="4">IFERROR(IF(E26+1&lt;=YEAR($I$14),E26+1,""),"")</f>
        <v/>
      </c>
      <c r="G26" s="351" t="str">
        <f t="shared" ref="G26" si="5">IFERROR(IF(F26+1&lt;=YEAR($I$14),F26+1,""),"")</f>
        <v/>
      </c>
      <c r="H26" s="351" t="str">
        <f t="shared" ref="H26" si="6">IFERROR(IF(G26+1&lt;=YEAR($I$14),G26+1,""),"")</f>
        <v/>
      </c>
      <c r="I26" s="351" t="str">
        <f t="shared" ref="I26" si="7">IFERROR(IF(H26+1&lt;=YEAR($I$14),H26+1,""),"")</f>
        <v/>
      </c>
      <c r="J26" s="352"/>
      <c r="K26" s="353" t="s">
        <v>322</v>
      </c>
      <c r="L26" s="26"/>
    </row>
    <row r="27" spans="1:262" s="27" customFormat="1" ht="24" customHeight="1" thickBot="1">
      <c r="B27" s="354">
        <f>_xlfn.IFNA('Budget Load'!G122,"-")</f>
        <v>0</v>
      </c>
      <c r="C27" s="354">
        <f>_xlfn.IFNA('Budget Load'!H122,"-")</f>
        <v>0</v>
      </c>
      <c r="D27" s="354">
        <f>_xlfn.IFNA('Budget Load'!I122,"-")</f>
        <v>0</v>
      </c>
      <c r="E27" s="354">
        <f>_xlfn.IFNA('Budget Load'!J122,"-")</f>
        <v>0</v>
      </c>
      <c r="F27" s="354">
        <f>_xlfn.IFNA('Budget Load'!K122,"-")</f>
        <v>0</v>
      </c>
      <c r="G27" s="354">
        <f>_xlfn.IFNA('Budget Load'!L122,"-")</f>
        <v>0</v>
      </c>
      <c r="H27" s="354">
        <f>_xlfn.IFNA('Budget Load'!M122,"-")</f>
        <v>0</v>
      </c>
      <c r="I27" s="354">
        <f>_xlfn.IFNA('Budget Load'!N122,"-")</f>
        <v>0</v>
      </c>
      <c r="J27" s="352"/>
      <c r="K27" s="157">
        <f>SUM(B27:I27)</f>
        <v>0</v>
      </c>
      <c r="L27" s="26"/>
    </row>
    <row r="28" spans="1:262" ht="15" customHeight="1">
      <c r="B28" s="22"/>
      <c r="C28" s="23"/>
      <c r="D28" s="23"/>
      <c r="G28" s="25"/>
      <c r="H28" s="25"/>
      <c r="I28" s="25"/>
      <c r="J28" s="25"/>
    </row>
    <row r="29" spans="1:262" s="6" customFormat="1" ht="15" customHeight="1">
      <c r="A29" s="51"/>
      <c r="B29" s="68"/>
      <c r="C29" s="52"/>
      <c r="D29" s="53"/>
      <c r="G29" s="77" t="s">
        <v>323</v>
      </c>
      <c r="H29" s="51"/>
      <c r="I29" s="77" t="s">
        <v>324</v>
      </c>
      <c r="J29" s="77"/>
      <c r="K29" s="77" t="s">
        <v>325</v>
      </c>
      <c r="M29" s="77"/>
      <c r="N29" s="77"/>
      <c r="O29" s="82"/>
    </row>
    <row r="30" spans="1:262" s="6" customFormat="1" ht="93.6" customHeight="1">
      <c r="A30" s="51"/>
      <c r="B30" s="565" t="s">
        <v>326</v>
      </c>
      <c r="C30" s="566"/>
      <c r="D30" s="566"/>
      <c r="E30" s="566"/>
      <c r="F30" s="567"/>
      <c r="G30" s="417"/>
      <c r="H30" s="418"/>
      <c r="I30" s="419"/>
      <c r="J30" s="420"/>
      <c r="K30" s="421"/>
      <c r="M30" s="106"/>
      <c r="N30" s="106"/>
      <c r="O30" s="79"/>
    </row>
    <row r="31" spans="1:262" s="7" customFormat="1" ht="110.4" customHeight="1" thickBot="1">
      <c r="A31" s="54"/>
      <c r="B31" s="568" t="s">
        <v>327</v>
      </c>
      <c r="C31" s="569"/>
      <c r="D31" s="569"/>
      <c r="E31" s="569"/>
      <c r="F31" s="570"/>
      <c r="G31" s="417"/>
      <c r="H31" s="418"/>
      <c r="I31" s="419"/>
      <c r="J31" s="420"/>
      <c r="K31" s="422"/>
      <c r="M31" s="106"/>
      <c r="N31" s="106"/>
      <c r="O31" s="79"/>
    </row>
    <row r="32" spans="1:262" ht="42.75" customHeight="1">
      <c r="B32" s="29" t="s">
        <v>328</v>
      </c>
      <c r="C32" s="30"/>
      <c r="D32" s="31"/>
      <c r="E32" s="32"/>
      <c r="F32" s="33"/>
      <c r="G32" s="33"/>
      <c r="H32" s="33"/>
      <c r="I32" s="33"/>
      <c r="J32" s="33"/>
      <c r="K32" s="34"/>
      <c r="L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row>
    <row r="33" spans="2:262" ht="33" customHeight="1">
      <c r="B33" s="35"/>
      <c r="C33" s="36"/>
      <c r="D33" s="37"/>
      <c r="E33" s="38"/>
      <c r="F33" s="36"/>
      <c r="G33" s="36"/>
      <c r="H33" s="36"/>
      <c r="I33" s="36"/>
      <c r="J33" s="36"/>
      <c r="K33" s="39"/>
      <c r="L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row>
    <row r="34" spans="2:262" ht="33" customHeight="1">
      <c r="B34" s="35"/>
      <c r="C34" s="36"/>
      <c r="D34" s="37"/>
      <c r="E34" s="38"/>
      <c r="F34" s="36"/>
      <c r="G34" s="36"/>
      <c r="H34" s="36"/>
      <c r="I34" s="36"/>
      <c r="J34" s="36"/>
      <c r="K34" s="39"/>
      <c r="L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row>
    <row r="35" spans="2:262" ht="33" customHeight="1">
      <c r="B35" s="35"/>
      <c r="C35" s="36"/>
      <c r="D35" s="37"/>
      <c r="E35" s="38"/>
      <c r="F35" s="36"/>
      <c r="G35" s="36"/>
      <c r="H35" s="36"/>
      <c r="I35" s="36"/>
      <c r="J35" s="36"/>
      <c r="K35" s="39"/>
      <c r="L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row>
    <row r="36" spans="2:262" ht="33" customHeight="1" thickBot="1">
      <c r="B36" s="40"/>
      <c r="C36" s="41"/>
      <c r="D36" s="41"/>
      <c r="E36" s="41"/>
      <c r="F36" s="41"/>
      <c r="G36" s="41"/>
      <c r="H36" s="41"/>
      <c r="I36" s="41"/>
      <c r="J36" s="42"/>
      <c r="K36" s="43"/>
      <c r="L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row>
    <row r="37" spans="2:262" ht="33" customHeight="1">
      <c r="B37" s="219"/>
      <c r="C37" s="571"/>
      <c r="D37" s="571"/>
      <c r="E37" s="571"/>
      <c r="F37" s="571"/>
      <c r="G37" s="572"/>
      <c r="H37" s="572"/>
      <c r="I37" s="572"/>
      <c r="J37" s="572"/>
      <c r="K37" s="85"/>
      <c r="L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row>
    <row r="38" spans="2:262" ht="33" customHeight="1">
      <c r="B38" s="219"/>
      <c r="C38" s="571"/>
      <c r="D38" s="571"/>
      <c r="E38" s="571"/>
      <c r="F38" s="571"/>
      <c r="G38" s="572"/>
      <c r="H38" s="572"/>
      <c r="I38" s="572"/>
      <c r="J38" s="572"/>
      <c r="K38" s="85"/>
      <c r="L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row>
    <row r="39" spans="2:262" ht="33" customHeight="1">
      <c r="B39" s="219"/>
      <c r="C39" s="571"/>
      <c r="D39" s="571"/>
      <c r="E39" s="571"/>
      <c r="F39" s="571"/>
      <c r="G39" s="572"/>
      <c r="H39" s="572"/>
      <c r="I39" s="572"/>
      <c r="J39" s="572"/>
      <c r="K39" s="85"/>
      <c r="L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row>
    <row r="40" spans="2:262" ht="33" customHeight="1">
      <c r="B40" s="219"/>
      <c r="C40" s="571"/>
      <c r="D40" s="571"/>
      <c r="E40" s="571"/>
      <c r="F40" s="571"/>
      <c r="G40" s="572"/>
      <c r="H40" s="572"/>
      <c r="I40" s="572"/>
      <c r="J40" s="572"/>
      <c r="K40" s="85"/>
      <c r="L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row>
    <row r="41" spans="2:262" ht="12.75" customHeight="1">
      <c r="G41" s="28"/>
      <c r="H41" s="28"/>
      <c r="I41" s="28"/>
      <c r="J41" s="28"/>
    </row>
    <row r="42" spans="2:262" ht="15" customHeight="1"/>
    <row r="43" spans="2:262" ht="15" customHeight="1"/>
    <row r="44" spans="2:262" ht="15" customHeight="1"/>
    <row r="45" spans="2:262" ht="15.75" customHeight="1"/>
    <row r="46" spans="2:262" ht="15" customHeight="1"/>
    <row r="47" spans="2:262" ht="11.25" customHeight="1"/>
    <row r="48" spans="2:262" ht="6" customHeight="1"/>
    <row r="49" spans="2:10" ht="9" customHeight="1">
      <c r="C49" s="23"/>
    </row>
    <row r="50" spans="2:10" ht="6.75" customHeight="1">
      <c r="C50" s="23"/>
    </row>
    <row r="51" spans="2:10" ht="15" customHeight="1">
      <c r="B51" s="86"/>
      <c r="C51" s="23"/>
    </row>
    <row r="52" spans="2:10" ht="4.5" customHeight="1">
      <c r="B52" s="19"/>
      <c r="C52" s="23"/>
    </row>
    <row r="53" spans="2:10" ht="21" customHeight="1">
      <c r="C53" s="19"/>
      <c r="D53" s="19"/>
      <c r="E53" s="18"/>
      <c r="F53" s="19"/>
      <c r="G53" s="18"/>
      <c r="H53" s="19"/>
      <c r="I53" s="19"/>
      <c r="J53" s="87"/>
    </row>
    <row r="54" spans="2:10" ht="8.25" customHeight="1">
      <c r="D54" s="19"/>
      <c r="J54" s="19"/>
    </row>
    <row r="55" spans="2:10" ht="19.5" customHeight="1">
      <c r="C55" s="88"/>
      <c r="D55" s="88"/>
      <c r="E55" s="88"/>
      <c r="F55" s="27"/>
      <c r="G55" s="89"/>
      <c r="H55" s="50"/>
      <c r="I55" s="50"/>
      <c r="J55" s="89"/>
    </row>
    <row r="56" spans="2:10" ht="19.5" customHeight="1">
      <c r="C56" s="88"/>
      <c r="D56" s="88"/>
      <c r="E56" s="88"/>
      <c r="F56" s="27"/>
      <c r="G56" s="27"/>
      <c r="H56" s="27"/>
      <c r="I56" s="27"/>
      <c r="J56" s="27"/>
    </row>
    <row r="57" spans="2:10" ht="19.5" customHeight="1">
      <c r="C57" s="88"/>
      <c r="D57" s="88"/>
      <c r="E57" s="88"/>
      <c r="F57" s="27"/>
      <c r="G57" s="27"/>
      <c r="H57" s="27"/>
      <c r="I57" s="27"/>
      <c r="J57" s="27"/>
    </row>
    <row r="58" spans="2:10" ht="19.5" customHeight="1">
      <c r="C58" s="88"/>
      <c r="D58" s="88"/>
      <c r="E58" s="88"/>
      <c r="F58" s="27"/>
      <c r="G58" s="27"/>
      <c r="H58" s="27"/>
      <c r="I58" s="27"/>
      <c r="J58" s="27"/>
    </row>
    <row r="59" spans="2:10" ht="12" customHeight="1">
      <c r="D59" s="19"/>
    </row>
    <row r="60" spans="2:10" ht="11.25" customHeight="1">
      <c r="B60" s="44"/>
      <c r="G60" s="23"/>
      <c r="H60" s="45"/>
      <c r="I60" s="45"/>
    </row>
    <row r="61" spans="2:10" ht="11.25" customHeight="1">
      <c r="C61" s="46"/>
      <c r="E61" s="46"/>
    </row>
    <row r="62" spans="2:10" ht="6" customHeight="1">
      <c r="D62" s="19"/>
    </row>
    <row r="63" spans="2:10" ht="11.25" customHeight="1">
      <c r="B63" s="19"/>
    </row>
    <row r="64" spans="2:10" ht="15.75" customHeight="1">
      <c r="B64" s="44"/>
      <c r="G64" s="23"/>
      <c r="H64" s="45"/>
      <c r="I64" s="45"/>
    </row>
    <row r="65" spans="2:10" ht="11.25" hidden="1" customHeight="1">
      <c r="B65" s="44"/>
      <c r="G65" s="23"/>
      <c r="H65" s="45"/>
      <c r="I65" s="45"/>
    </row>
    <row r="66" spans="2:10" ht="11.25" hidden="1" customHeight="1"/>
    <row r="67" spans="2:10" ht="11.25" hidden="1" customHeight="1">
      <c r="B67" s="44"/>
    </row>
    <row r="68" spans="2:10" ht="11.25" hidden="1" customHeight="1">
      <c r="B68" s="44"/>
      <c r="G68" s="19"/>
      <c r="H68" s="19"/>
      <c r="I68" s="19"/>
    </row>
    <row r="69" spans="2:10" ht="11.25" hidden="1" customHeight="1">
      <c r="B69" s="44"/>
      <c r="G69" s="24"/>
      <c r="H69" s="24"/>
      <c r="I69" s="24"/>
    </row>
    <row r="70" spans="2:10" ht="11.25" hidden="1" customHeight="1">
      <c r="B70" s="44"/>
      <c r="G70" s="19"/>
      <c r="H70" s="19"/>
      <c r="I70" s="19"/>
    </row>
    <row r="71" spans="2:10" ht="11.25" hidden="1" customHeight="1">
      <c r="G71" s="24"/>
      <c r="H71" s="24"/>
      <c r="I71" s="24"/>
    </row>
    <row r="72" spans="2:10" ht="11.25" hidden="1" customHeight="1">
      <c r="G72" s="19"/>
      <c r="H72" s="19"/>
      <c r="I72" s="19"/>
    </row>
    <row r="73" spans="2:10" ht="11.25" hidden="1" customHeight="1">
      <c r="G73" s="24"/>
      <c r="H73" s="24"/>
      <c r="I73" s="24"/>
    </row>
    <row r="74" spans="2:10" ht="11.25" hidden="1" customHeight="1">
      <c r="G74" s="19"/>
      <c r="H74" s="19"/>
      <c r="I74" s="19"/>
    </row>
    <row r="75" spans="2:10" ht="11.25" hidden="1" customHeight="1">
      <c r="G75" s="24"/>
      <c r="H75" s="24"/>
      <c r="I75" s="24"/>
    </row>
    <row r="76" spans="2:10" ht="11.25" hidden="1" customHeight="1">
      <c r="B76" s="47"/>
      <c r="C76" s="48"/>
      <c r="G76" s="23"/>
    </row>
    <row r="77" spans="2:10" ht="11.25" hidden="1" customHeight="1">
      <c r="B77" s="19"/>
      <c r="C77" s="19"/>
      <c r="D77" s="19"/>
      <c r="E77" s="19"/>
      <c r="F77" s="19"/>
      <c r="G77" s="19"/>
      <c r="H77" s="19"/>
      <c r="I77" s="19"/>
      <c r="J77" s="19"/>
    </row>
    <row r="79" spans="2:10" hidden="1">
      <c r="B79" s="19"/>
    </row>
    <row r="81" spans="2:2" ht="15" hidden="1" customHeight="1">
      <c r="B81" s="19"/>
    </row>
    <row r="82" spans="2:2" ht="15" hidden="1" customHeight="1">
      <c r="B82" s="19"/>
    </row>
    <row r="83" spans="2:2" ht="15" hidden="1" customHeight="1">
      <c r="B83" s="19"/>
    </row>
    <row r="84" spans="2:2" ht="15" hidden="1" customHeight="1">
      <c r="B84" s="19"/>
    </row>
    <row r="85" spans="2:2" ht="15" hidden="1" customHeight="1">
      <c r="B85" s="19"/>
    </row>
    <row r="86" spans="2:2" ht="15" hidden="1" customHeight="1">
      <c r="B86" s="19"/>
    </row>
    <row r="87" spans="2:2" ht="15" hidden="1" customHeight="1">
      <c r="B87" s="19"/>
    </row>
    <row r="88" spans="2:2" ht="15" hidden="1" customHeight="1">
      <c r="B88" s="19"/>
    </row>
    <row r="89" spans="2:2" ht="15" hidden="1" customHeight="1">
      <c r="B89" s="19"/>
    </row>
    <row r="90" spans="2:2" ht="15" hidden="1" customHeight="1">
      <c r="B90" s="19"/>
    </row>
    <row r="91" spans="2:2" ht="15" hidden="1" customHeight="1">
      <c r="B91" s="19"/>
    </row>
    <row r="92" spans="2:2" ht="15" hidden="1" customHeight="1">
      <c r="B92" s="19"/>
    </row>
    <row r="93" spans="2:2" ht="15" hidden="1" customHeight="1">
      <c r="B93" s="19"/>
    </row>
    <row r="94" spans="2:2" ht="15" hidden="1" customHeight="1"/>
    <row r="95" spans="2:2" ht="15" hidden="1" customHeight="1">
      <c r="B95" s="19"/>
    </row>
    <row r="96" spans="2:2" ht="15" hidden="1" customHeight="1"/>
    <row r="97" spans="2:5" ht="15" hidden="1" customHeight="1"/>
    <row r="98" spans="2:5" ht="15" hidden="1" customHeight="1"/>
    <row r="99" spans="2:5" hidden="1">
      <c r="B99" s="19"/>
    </row>
    <row r="100" spans="2:5"/>
    <row r="101" spans="2:5" ht="15" hidden="1" customHeight="1">
      <c r="C101" s="46"/>
      <c r="D101" s="46"/>
      <c r="E101" s="46"/>
    </row>
    <row r="102" spans="2:5" ht="15" hidden="1" customHeight="1">
      <c r="C102" s="46"/>
      <c r="D102" s="49"/>
      <c r="E102" s="49"/>
    </row>
    <row r="103" spans="2:5" ht="15" hidden="1" customHeight="1">
      <c r="C103" s="46"/>
      <c r="D103" s="49"/>
      <c r="E103" s="49"/>
    </row>
    <row r="104" spans="2:5" ht="15" hidden="1" customHeight="1">
      <c r="C104" s="46"/>
      <c r="D104" s="49"/>
      <c r="E104" s="49"/>
    </row>
    <row r="105" spans="2:5" ht="15" hidden="1" customHeight="1">
      <c r="C105" s="46"/>
      <c r="D105" s="49"/>
      <c r="E105" s="49"/>
    </row>
    <row r="106" spans="2:5" ht="15" hidden="1" customHeight="1">
      <c r="C106" s="46"/>
      <c r="D106" s="49"/>
      <c r="E106" s="49"/>
    </row>
    <row r="107" spans="2:5" ht="15" hidden="1" customHeight="1">
      <c r="C107" s="46"/>
      <c r="D107" s="46"/>
      <c r="E107" s="46"/>
    </row>
    <row r="108" spans="2:5" ht="15" hidden="1" customHeight="1">
      <c r="C108" s="46"/>
      <c r="D108" s="46"/>
      <c r="E108" s="46"/>
    </row>
    <row r="109" spans="2:5"/>
    <row r="110" spans="2:5"/>
    <row r="111" spans="2:5"/>
    <row r="112" spans="2:5"/>
  </sheetData>
  <sheetProtection algorithmName="SHA-512" hashValue="+2nAxjdGfWgvXKnVq1pzIJ1UWUDTBfZpJG9W2G0GuyLQK2q8zBKAXrgZ1UVcaaNigtAmyvQVUVh6CdVEJi2qaA==" saltValue="lYcFQ+kg3/EK1sa1lesJ6Q==" spinCount="100000" sheet="1" scenarios="1"/>
  <mergeCells count="29">
    <mergeCell ref="B30:F30"/>
    <mergeCell ref="B31:F31"/>
    <mergeCell ref="C37:F37"/>
    <mergeCell ref="G40:J40"/>
    <mergeCell ref="G39:J39"/>
    <mergeCell ref="G38:J38"/>
    <mergeCell ref="G37:J37"/>
    <mergeCell ref="C38:F38"/>
    <mergeCell ref="C39:F39"/>
    <mergeCell ref="C40:F40"/>
    <mergeCell ref="B1:K1"/>
    <mergeCell ref="C4:E4"/>
    <mergeCell ref="C7:E7"/>
    <mergeCell ref="G7:K7"/>
    <mergeCell ref="C10:E10"/>
    <mergeCell ref="G10:K10"/>
    <mergeCell ref="B2:K2"/>
    <mergeCell ref="C12:K12"/>
    <mergeCell ref="C14:E14"/>
    <mergeCell ref="B16:B17"/>
    <mergeCell ref="C16:C17"/>
    <mergeCell ref="D16:D17"/>
    <mergeCell ref="E16:E17"/>
    <mergeCell ref="J16:J17"/>
    <mergeCell ref="K16:K17"/>
    <mergeCell ref="F16:F17"/>
    <mergeCell ref="G16:G17"/>
    <mergeCell ref="I16:I17"/>
    <mergeCell ref="H16:H17"/>
  </mergeCells>
  <conditionalFormatting sqref="K18">
    <cfRule type="expression" dxfId="60" priority="2">
      <formula>$K$16="No"</formula>
    </cfRule>
    <cfRule type="expression" dxfId="59" priority="3">
      <formula>$K$16="Yes"</formula>
    </cfRule>
  </conditionalFormatting>
  <dataValidations count="4">
    <dataValidation type="list" allowBlank="1" showInputMessage="1" showErrorMessage="1" sqref="K4" xr:uid="{00000000-0002-0000-0100-000000000000}">
      <formula1>ResCategories</formula1>
    </dataValidation>
    <dataValidation type="list" allowBlank="1" showInputMessage="1" showErrorMessage="1" sqref="K16:K17" xr:uid="{00000000-0002-0000-0100-000001000000}">
      <formula1>"Yes,No"</formula1>
    </dataValidation>
    <dataValidation type="decimal" allowBlank="1" showInputMessage="1" showErrorMessage="1" errorTitle="Invalid levy amount" error="Levy must be between 0% and 20%" sqref="K18" xr:uid="{910450CE-864A-FC4A-9964-210F5B6D6F8E}">
      <formula1>0</formula1>
      <formula2>0.2</formula2>
    </dataValidation>
    <dataValidation type="list" allowBlank="1" showInputMessage="1" showErrorMessage="1" sqref="I4" xr:uid="{5EE32D71-309B-432A-9A77-2AFB856AC5B1}">
      <formula1>SourceofFunds</formula1>
    </dataValidation>
  </dataValidations>
  <pageMargins left="0.55118110236220474" right="0.35433070866141736" top="0.59055118110236227" bottom="0.39370078740157483" header="0.51181102362204722" footer="0.51181102362204722"/>
  <pageSetup paperSize="9" scale="6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Links!$A$62:$A$65</xm:f>
          </x14:formula1>
          <xm:sqref>E16:E17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880D-7B5A-FF41-89BC-B698D528620A}">
  <sheetPr>
    <tabColor rgb="FFFFFF00"/>
  </sheetPr>
  <dimension ref="A2:AG130"/>
  <sheetViews>
    <sheetView zoomScaleNormal="100" zoomScaleSheetLayoutView="100" workbookViewId="0">
      <selection activeCell="A5" sqref="A5:G5"/>
    </sheetView>
  </sheetViews>
  <sheetFormatPr defaultColWidth="8.88671875" defaultRowHeight="15.6" outlineLevelCol="1"/>
  <cols>
    <col min="1" max="1" width="11.88671875" customWidth="1"/>
    <col min="2" max="2" width="18.44140625" customWidth="1"/>
    <col min="3" max="3" width="21.5546875" customWidth="1"/>
    <col min="4" max="4" width="24" customWidth="1"/>
    <col min="5" max="5" width="8.44140625" customWidth="1"/>
    <col min="6" max="6" width="15.44140625" customWidth="1"/>
    <col min="7" max="7" width="14.44140625" customWidth="1"/>
    <col min="8" max="8" width="18.5546875" customWidth="1" outlineLevel="1"/>
    <col min="9" max="9" width="19.5546875" customWidth="1" outlineLevel="1"/>
    <col min="10" max="14" width="14.33203125" bestFit="1" customWidth="1" outlineLevel="1"/>
    <col min="15" max="15" width="11.5546875" customWidth="1" outlineLevel="1"/>
    <col min="16" max="16" width="11.5546875" customWidth="1" outlineLevel="1" collapsed="1"/>
    <col min="17" max="23" width="11.5546875" customWidth="1" outlineLevel="1"/>
    <col min="24" max="24" width="20.88671875" style="135" customWidth="1"/>
    <col min="25" max="25" width="154.5546875" customWidth="1"/>
  </cols>
  <sheetData>
    <row r="2" spans="1:33" ht="35.25" customHeight="1" thickBot="1">
      <c r="B2" s="575" t="s">
        <v>329</v>
      </c>
      <c r="C2" s="575"/>
      <c r="D2" s="575"/>
      <c r="E2" s="575"/>
      <c r="F2" s="575"/>
      <c r="G2" s="575"/>
      <c r="H2" s="575"/>
      <c r="I2" s="575"/>
      <c r="J2" s="575"/>
      <c r="K2" s="575"/>
      <c r="L2" s="575"/>
      <c r="M2" s="575"/>
      <c r="N2" s="575"/>
      <c r="O2" s="575"/>
      <c r="P2" s="575"/>
      <c r="Q2" s="575"/>
      <c r="R2" s="575"/>
      <c r="S2" s="575"/>
      <c r="T2" s="575"/>
      <c r="U2" s="575"/>
      <c r="V2" s="575"/>
      <c r="W2" s="575"/>
      <c r="X2" s="575"/>
    </row>
    <row r="3" spans="1:33" ht="48.75" customHeight="1" thickBot="1">
      <c r="F3" s="573" t="str">
        <f>CONCATENATE("Must be between 
",TEXT('Summary Sheet'!G14,"d mmmm yyyy")," and ",TEXT('Summary Sheet'!I14,"d mmmm yyyy"))</f>
        <v>Must be between 
0 January 1900 and 0 January 1900</v>
      </c>
      <c r="G3" s="574"/>
      <c r="H3" s="576" t="s">
        <v>330</v>
      </c>
      <c r="I3" s="577"/>
      <c r="J3" s="577"/>
      <c r="K3" s="577"/>
      <c r="L3" s="577"/>
      <c r="M3" s="577"/>
      <c r="N3" s="577"/>
      <c r="O3" s="578"/>
      <c r="P3" s="579" t="s">
        <v>331</v>
      </c>
      <c r="Q3" s="577"/>
      <c r="R3" s="577"/>
      <c r="S3" s="577"/>
      <c r="T3" s="577"/>
      <c r="U3" s="577"/>
      <c r="V3" s="577"/>
      <c r="W3" s="580"/>
      <c r="X3" s="6"/>
      <c r="Z3" s="6"/>
      <c r="AA3" s="6"/>
      <c r="AB3" s="6"/>
      <c r="AC3" s="6"/>
      <c r="AD3" s="6"/>
      <c r="AE3" s="6"/>
      <c r="AF3" s="6"/>
      <c r="AG3" s="6"/>
    </row>
    <row r="4" spans="1:33" s="6" customFormat="1" ht="45.75" customHeight="1" thickBot="1">
      <c r="A4" s="423" t="s">
        <v>332</v>
      </c>
      <c r="B4" s="423" t="s">
        <v>333</v>
      </c>
      <c r="C4" s="423" t="s">
        <v>334</v>
      </c>
      <c r="D4" s="423" t="s">
        <v>335</v>
      </c>
      <c r="E4" s="423" t="s">
        <v>336</v>
      </c>
      <c r="F4" s="261" t="s">
        <v>337</v>
      </c>
      <c r="G4" s="262" t="s">
        <v>338</v>
      </c>
      <c r="H4" s="263" t="str">
        <f>'Summary Sheet'!B22</f>
        <v/>
      </c>
      <c r="I4" s="264" t="str">
        <f>'Summary Sheet'!C22</f>
        <v/>
      </c>
      <c r="J4" s="264" t="str">
        <f>'Summary Sheet'!D22</f>
        <v/>
      </c>
      <c r="K4" s="264" t="str">
        <f>'Summary Sheet'!E22</f>
        <v/>
      </c>
      <c r="L4" s="264" t="str">
        <f>'Summary Sheet'!F22</f>
        <v/>
      </c>
      <c r="M4" s="264" t="str">
        <f>'Summary Sheet'!G22</f>
        <v/>
      </c>
      <c r="N4" s="264" t="str">
        <f>'Summary Sheet'!H22</f>
        <v/>
      </c>
      <c r="O4" s="264" t="str">
        <f>'Summary Sheet'!I22</f>
        <v/>
      </c>
      <c r="P4" s="263" t="str">
        <f>'Summary Sheet'!B22</f>
        <v/>
      </c>
      <c r="Q4" s="264" t="str">
        <f>'Summary Sheet'!C22</f>
        <v/>
      </c>
      <c r="R4" s="264" t="str">
        <f>'Summary Sheet'!D22</f>
        <v/>
      </c>
      <c r="S4" s="264" t="str">
        <f>'Summary Sheet'!E22</f>
        <v/>
      </c>
      <c r="T4" s="264" t="str">
        <f>'Summary Sheet'!F22</f>
        <v/>
      </c>
      <c r="U4" s="264" t="str">
        <f>'Summary Sheet'!G22</f>
        <v/>
      </c>
      <c r="V4" s="264" t="str">
        <f>'Summary Sheet'!H22</f>
        <v/>
      </c>
      <c r="W4" s="274" t="str">
        <f>'Summary Sheet'!I22</f>
        <v/>
      </c>
      <c r="X4" s="275" t="s">
        <v>339</v>
      </c>
      <c r="Y4" s="266" t="s">
        <v>340</v>
      </c>
      <c r="Z4" s="228"/>
      <c r="AA4" s="228"/>
      <c r="AB4" s="228"/>
      <c r="AC4" s="7"/>
    </row>
    <row r="5" spans="1:33" s="6" customFormat="1" ht="20.100000000000001" customHeight="1">
      <c r="A5" s="355"/>
      <c r="B5" s="298"/>
      <c r="C5" s="356"/>
      <c r="D5" s="356"/>
      <c r="E5" s="357"/>
      <c r="F5" s="276"/>
      <c r="G5" s="287"/>
      <c r="H5" s="480" cm="1">
        <f t="array" ref="H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5" s="481" cm="1">
        <f t="array" ref="I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5" s="481" cm="1">
        <f t="array" ref="J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5" s="481" cm="1">
        <f t="array" ref="K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5" s="481" cm="1">
        <f t="array" ref="L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5" s="481" cm="1">
        <f t="array" ref="M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5" s="481" cm="1">
        <f t="array" ref="N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5" s="482" cm="1">
        <f t="array" ref="O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5" s="278">
        <f>IF(H5&lt;&gt;"",IF(_xlfn.DAYS('Continue_Fixed Salary'!$G5,'Continue_Fixed Salary'!$F5),0.275))*H5</f>
        <v>0</v>
      </c>
      <c r="Q5" s="278">
        <f>IF(I5&lt;&gt;"",IF(_xlfn.DAYS('Continue_Fixed Salary'!$G5,'Continue_Fixed Salary'!$F5),0.275))*I5</f>
        <v>0</v>
      </c>
      <c r="R5" s="278">
        <f>IF(J5&lt;&gt;"",IF(_xlfn.DAYS('Continue_Fixed Salary'!$G5,'Continue_Fixed Salary'!$F5),0.275))*J5</f>
        <v>0</v>
      </c>
      <c r="S5" s="278">
        <f>IF(K5&lt;&gt;"",IF(_xlfn.DAYS('Continue_Fixed Salary'!$G5,'Continue_Fixed Salary'!$F5),0.275))*K5</f>
        <v>0</v>
      </c>
      <c r="T5" s="278">
        <f>IF(L5&lt;&gt;"",IF(_xlfn.DAYS('Continue_Fixed Salary'!$G5,'Continue_Fixed Salary'!$F5),0.275))*L5</f>
        <v>0</v>
      </c>
      <c r="U5" s="278">
        <f>IF(M5&lt;&gt;"",IF(_xlfn.DAYS('Continue_Fixed Salary'!$G5,'Continue_Fixed Salary'!$F5),0.275))*M5</f>
        <v>0</v>
      </c>
      <c r="V5" s="278">
        <f>IF(N5&lt;&gt;"",IF(_xlfn.DAYS('Continue_Fixed Salary'!$G5,'Continue_Fixed Salary'!$F5),0.275))*N5</f>
        <v>0</v>
      </c>
      <c r="W5" s="278">
        <f>IF(O5&lt;&gt;"",IF(_xlfn.DAYS('Continue_Fixed Salary'!$G5,'Continue_Fixed Salary'!$F5),0.275))*O5</f>
        <v>0</v>
      </c>
      <c r="X5" s="282" t="str">
        <f t="shared" ref="X5:X19" si="0">IF(AND($C5&lt;&gt;"",$D5&lt;&gt;"",$E5&lt;&gt;"",$F5&lt;&gt;"",$G5&lt;&gt;""),SUMIF(H5:V5,"&lt;&gt;#N/A"),"")</f>
        <v/>
      </c>
      <c r="Y5" s="284"/>
      <c r="Z5" s="228"/>
      <c r="AA5" s="228"/>
      <c r="AB5" s="228"/>
      <c r="AC5" s="7"/>
    </row>
    <row r="6" spans="1:33" s="6" customFormat="1" ht="20.100000000000001" customHeight="1">
      <c r="A6" s="355"/>
      <c r="B6" s="355"/>
      <c r="C6" s="356"/>
      <c r="D6" s="356"/>
      <c r="E6" s="358"/>
      <c r="F6" s="276"/>
      <c r="G6" s="287"/>
      <c r="H6" s="341" cm="1">
        <f t="array" ref="H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6" s="300" cm="1">
        <f t="array" ref="I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6" s="300" cm="1">
        <f t="array" ref="J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6" s="300" cm="1">
        <f t="array" ref="K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6" s="300" cm="1">
        <f t="array" ref="L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6" s="300" cm="1">
        <f t="array" ref="M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6" s="300" cm="1">
        <f t="array" ref="N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6" s="483" cm="1">
        <f t="array" ref="O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6" s="278">
        <f>IF(H6&lt;&gt;"",IF(_xlfn.DAYS('Continue_Fixed Salary'!$G6,'Continue_Fixed Salary'!$F6),0.275))*H6</f>
        <v>0</v>
      </c>
      <c r="Q6" s="278">
        <f>IF(I6&lt;&gt;"",IF(_xlfn.DAYS('Continue_Fixed Salary'!$G6,'Continue_Fixed Salary'!$F6),0.275))*I6</f>
        <v>0</v>
      </c>
      <c r="R6" s="278">
        <f>IF(J6&lt;&gt;"",IF(_xlfn.DAYS('Continue_Fixed Salary'!$G6,'Continue_Fixed Salary'!$F6),0.275))*J6</f>
        <v>0</v>
      </c>
      <c r="S6" s="278">
        <f>IF(K6&lt;&gt;"",IF(_xlfn.DAYS('Continue_Fixed Salary'!$G6,'Continue_Fixed Salary'!$F6),0.275))*K6</f>
        <v>0</v>
      </c>
      <c r="T6" s="278">
        <f>IF(L6&lt;&gt;"",IF(_xlfn.DAYS('Continue_Fixed Salary'!$G6,'Continue_Fixed Salary'!$F6),0.275))*L6</f>
        <v>0</v>
      </c>
      <c r="U6" s="278">
        <f>IF(M6&lt;&gt;"",IF(_xlfn.DAYS('Continue_Fixed Salary'!$G6,'Continue_Fixed Salary'!$F6),0.275))*M6</f>
        <v>0</v>
      </c>
      <c r="V6" s="278">
        <f>IF(N6&lt;&gt;"",IF(_xlfn.DAYS('Continue_Fixed Salary'!$G6,'Continue_Fixed Salary'!$F6),0.275))*N6</f>
        <v>0</v>
      </c>
      <c r="W6" s="278">
        <f>IF(O6&lt;&gt;"",IF(_xlfn.DAYS('Continue_Fixed Salary'!$G6,'Continue_Fixed Salary'!$F6),0.275))*O6</f>
        <v>0</v>
      </c>
      <c r="X6" s="282" t="str">
        <f t="shared" si="0"/>
        <v/>
      </c>
      <c r="Y6" s="284"/>
      <c r="Z6" s="228"/>
      <c r="AA6" s="228"/>
      <c r="AB6" s="228"/>
      <c r="AC6" s="7"/>
    </row>
    <row r="7" spans="1:33" s="6" customFormat="1" ht="20.100000000000001" customHeight="1">
      <c r="A7" s="355"/>
      <c r="B7" s="355"/>
      <c r="C7" s="356"/>
      <c r="D7" s="356"/>
      <c r="E7" s="358"/>
      <c r="F7" s="276"/>
      <c r="G7" s="287"/>
      <c r="H7" s="341" cm="1">
        <f t="array" ref="H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7" s="300" cm="1">
        <f t="array" ref="I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7" s="300" cm="1">
        <f t="array" ref="J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7" s="300" cm="1">
        <f t="array" ref="K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7" s="300" cm="1">
        <f t="array" ref="L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7" s="300" cm="1">
        <f t="array" ref="M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7" s="300" cm="1">
        <f t="array" ref="N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7" s="483" cm="1">
        <f t="array" ref="O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7" s="278">
        <f>IF(H7&lt;&gt;"",IF(_xlfn.DAYS('Continue_Fixed Salary'!$G7,'Continue_Fixed Salary'!$F7),0.275))*H7</f>
        <v>0</v>
      </c>
      <c r="Q7" s="278">
        <f>IF(I7&lt;&gt;"",IF(_xlfn.DAYS('Continue_Fixed Salary'!$G7,'Continue_Fixed Salary'!$F7),0.275))*I7</f>
        <v>0</v>
      </c>
      <c r="R7" s="278">
        <f>IF(J7&lt;&gt;"",IF(_xlfn.DAYS('Continue_Fixed Salary'!$G7,'Continue_Fixed Salary'!$F7),0.275))*J7</f>
        <v>0</v>
      </c>
      <c r="S7" s="278">
        <f>IF(K7&lt;&gt;"",IF(_xlfn.DAYS('Continue_Fixed Salary'!$G7,'Continue_Fixed Salary'!$F7),0.275))*K7</f>
        <v>0</v>
      </c>
      <c r="T7" s="278">
        <f>IF(L7&lt;&gt;"",IF(_xlfn.DAYS('Continue_Fixed Salary'!$G7,'Continue_Fixed Salary'!$F7),0.275))*L7</f>
        <v>0</v>
      </c>
      <c r="U7" s="278">
        <f>IF(M7&lt;&gt;"",IF(_xlfn.DAYS('Continue_Fixed Salary'!$G7,'Continue_Fixed Salary'!$F7),0.275))*M7</f>
        <v>0</v>
      </c>
      <c r="V7" s="278">
        <f>IF(N7&lt;&gt;"",IF(_xlfn.DAYS('Continue_Fixed Salary'!$G7,'Continue_Fixed Salary'!$F7),0.275))*N7</f>
        <v>0</v>
      </c>
      <c r="W7" s="278">
        <f>IF(O7&lt;&gt;"",IF(_xlfn.DAYS('Continue_Fixed Salary'!$G7,'Continue_Fixed Salary'!$F7),0.275))*O7</f>
        <v>0</v>
      </c>
      <c r="X7" s="282" t="str">
        <f t="shared" si="0"/>
        <v/>
      </c>
      <c r="Y7" s="284"/>
      <c r="Z7" s="228"/>
      <c r="AA7" s="228"/>
      <c r="AB7" s="228"/>
      <c r="AC7" s="7"/>
    </row>
    <row r="8" spans="1:33" s="6" customFormat="1" ht="20.100000000000001" customHeight="1">
      <c r="A8" s="355"/>
      <c r="B8" s="355"/>
      <c r="C8" s="356"/>
      <c r="D8" s="356"/>
      <c r="E8" s="358"/>
      <c r="F8" s="276"/>
      <c r="G8" s="287"/>
      <c r="H8" s="341" cm="1">
        <f t="array" ref="H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8" s="300" cm="1">
        <f t="array" ref="I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8" s="300" cm="1">
        <f t="array" ref="J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8" s="300" cm="1">
        <f t="array" ref="K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8" s="300" cm="1">
        <f t="array" ref="L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8" s="300" cm="1">
        <f t="array" ref="M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8" s="300" cm="1">
        <f t="array" ref="N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8" s="483" cm="1">
        <f t="array" ref="O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8" s="278">
        <f>IF(H8&lt;&gt;"",IF(_xlfn.DAYS('Continue_Fixed Salary'!$G8,'Continue_Fixed Salary'!$F8),0.275))*H8</f>
        <v>0</v>
      </c>
      <c r="Q8" s="278">
        <f>IF(I8&lt;&gt;"",IF(_xlfn.DAYS('Continue_Fixed Salary'!$G8,'Continue_Fixed Salary'!$F8),0.275))*I8</f>
        <v>0</v>
      </c>
      <c r="R8" s="278">
        <f>IF(J8&lt;&gt;"",IF(_xlfn.DAYS('Continue_Fixed Salary'!$G8,'Continue_Fixed Salary'!$F8),0.275))*J8</f>
        <v>0</v>
      </c>
      <c r="S8" s="278">
        <f>IF(K8&lt;&gt;"",IF(_xlfn.DAYS('Continue_Fixed Salary'!$G8,'Continue_Fixed Salary'!$F8),0.275))*K8</f>
        <v>0</v>
      </c>
      <c r="T8" s="278">
        <f>IF(L8&lt;&gt;"",IF(_xlfn.DAYS('Continue_Fixed Salary'!$G8,'Continue_Fixed Salary'!$F8),0.275))*L8</f>
        <v>0</v>
      </c>
      <c r="U8" s="278">
        <f>IF(M8&lt;&gt;"",IF(_xlfn.DAYS('Continue_Fixed Salary'!$G8,'Continue_Fixed Salary'!$F8),0.275))*M8</f>
        <v>0</v>
      </c>
      <c r="V8" s="278">
        <f>IF(N8&lt;&gt;"",IF(_xlfn.DAYS('Continue_Fixed Salary'!$G8,'Continue_Fixed Salary'!$F8),0.275))*N8</f>
        <v>0</v>
      </c>
      <c r="W8" s="278">
        <f>IF(O8&lt;&gt;"",IF(_xlfn.DAYS('Continue_Fixed Salary'!$G8,'Continue_Fixed Salary'!$F8),0.275))*O8</f>
        <v>0</v>
      </c>
      <c r="X8" s="282" t="str">
        <f t="shared" si="0"/>
        <v/>
      </c>
      <c r="Y8" s="284"/>
      <c r="Z8" s="228"/>
      <c r="AA8" s="228"/>
      <c r="AB8" s="228"/>
      <c r="AC8" s="7"/>
    </row>
    <row r="9" spans="1:33" s="6" customFormat="1" ht="20.100000000000001" customHeight="1">
      <c r="A9" s="359"/>
      <c r="B9" s="355"/>
      <c r="C9" s="356"/>
      <c r="D9" s="356"/>
      <c r="E9" s="358"/>
      <c r="F9" s="276"/>
      <c r="G9" s="287"/>
      <c r="H9" s="341" cm="1">
        <f t="array" ref="H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9" s="300" cm="1">
        <f t="array" ref="I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9" s="300" cm="1">
        <f t="array" ref="J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9" s="300" cm="1">
        <f t="array" ref="K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9" s="300" cm="1">
        <f t="array" ref="L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9" s="300" cm="1">
        <f t="array" ref="M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9" s="300" cm="1">
        <f t="array" ref="N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9" s="483" cm="1">
        <f t="array" ref="O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9" s="278">
        <f>IF(H9&lt;&gt;"",IF(_xlfn.DAYS('Continue_Fixed Salary'!$G9,'Continue_Fixed Salary'!$F9),0.275))*H9</f>
        <v>0</v>
      </c>
      <c r="Q9" s="278">
        <f>IF(I9&lt;&gt;"",IF(_xlfn.DAYS('Continue_Fixed Salary'!$G9,'Continue_Fixed Salary'!$F9),0.275))*I9</f>
        <v>0</v>
      </c>
      <c r="R9" s="278">
        <f>IF(J9&lt;&gt;"",IF(_xlfn.DAYS('Continue_Fixed Salary'!$G9,'Continue_Fixed Salary'!$F9),0.275))*J9</f>
        <v>0</v>
      </c>
      <c r="S9" s="278">
        <f>IF(K9&lt;&gt;"",IF(_xlfn.DAYS('Continue_Fixed Salary'!$G9,'Continue_Fixed Salary'!$F9),0.275))*K9</f>
        <v>0</v>
      </c>
      <c r="T9" s="278">
        <f>IF(L9&lt;&gt;"",IF(_xlfn.DAYS('Continue_Fixed Salary'!$G9,'Continue_Fixed Salary'!$F9),0.275))*L9</f>
        <v>0</v>
      </c>
      <c r="U9" s="278">
        <f>IF(M9&lt;&gt;"",IF(_xlfn.DAYS('Continue_Fixed Salary'!$G9,'Continue_Fixed Salary'!$F9),0.275))*M9</f>
        <v>0</v>
      </c>
      <c r="V9" s="278">
        <f>IF(N9&lt;&gt;"",IF(_xlfn.DAYS('Continue_Fixed Salary'!$G9,'Continue_Fixed Salary'!$F9),0.275))*N9</f>
        <v>0</v>
      </c>
      <c r="W9" s="278">
        <f>IF(O9&lt;&gt;"",IF(_xlfn.DAYS('Continue_Fixed Salary'!$G9,'Continue_Fixed Salary'!$F9),0.275))*O9</f>
        <v>0</v>
      </c>
      <c r="X9" s="282" t="str">
        <f t="shared" si="0"/>
        <v/>
      </c>
      <c r="Y9" s="284"/>
      <c r="Z9" s="228"/>
      <c r="AA9" s="228"/>
      <c r="AB9" s="228"/>
      <c r="AC9" s="7"/>
    </row>
    <row r="10" spans="1:33" s="6" customFormat="1" ht="20.100000000000001" customHeight="1">
      <c r="A10" s="355"/>
      <c r="B10" s="355"/>
      <c r="C10" s="356"/>
      <c r="D10" s="356"/>
      <c r="E10" s="358"/>
      <c r="F10" s="276"/>
      <c r="G10" s="287"/>
      <c r="H10" s="341" cm="1">
        <f t="array" ref="H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0" s="300" cm="1">
        <f t="array" ref="I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0" s="300" cm="1">
        <f t="array" ref="J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0" s="300" cm="1">
        <f t="array" ref="K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0" s="300" cm="1">
        <f t="array" ref="L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0" s="300" cm="1">
        <f t="array" ref="M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0" s="300" cm="1">
        <f t="array" ref="N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0" s="483" cm="1">
        <f t="array" ref="O10">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0" s="278">
        <f>IF(H10&lt;&gt;"",IF(_xlfn.DAYS('Continue_Fixed Salary'!$G10,'Continue_Fixed Salary'!$F10),0.275))*H10</f>
        <v>0</v>
      </c>
      <c r="Q10" s="278">
        <f>IF(I10&lt;&gt;"",IF(_xlfn.DAYS('Continue_Fixed Salary'!$G10,'Continue_Fixed Salary'!$F10),0.275))*I10</f>
        <v>0</v>
      </c>
      <c r="R10" s="278">
        <f>IF(J10&lt;&gt;"",IF(_xlfn.DAYS('Continue_Fixed Salary'!$G10,'Continue_Fixed Salary'!$F10),0.275))*J10</f>
        <v>0</v>
      </c>
      <c r="S10" s="278">
        <f>IF(K10&lt;&gt;"",IF(_xlfn.DAYS('Continue_Fixed Salary'!$G10,'Continue_Fixed Salary'!$F10),0.275))*K10</f>
        <v>0</v>
      </c>
      <c r="T10" s="278">
        <f>IF(L10&lt;&gt;"",IF(_xlfn.DAYS('Continue_Fixed Salary'!$G10,'Continue_Fixed Salary'!$F10),0.275))*L10</f>
        <v>0</v>
      </c>
      <c r="U10" s="278">
        <f>IF(M10&lt;&gt;"",IF(_xlfn.DAYS('Continue_Fixed Salary'!$G10,'Continue_Fixed Salary'!$F10),0.275))*M10</f>
        <v>0</v>
      </c>
      <c r="V10" s="278">
        <f>IF(N10&lt;&gt;"",IF(_xlfn.DAYS('Continue_Fixed Salary'!$G10,'Continue_Fixed Salary'!$F10),0.275))*N10</f>
        <v>0</v>
      </c>
      <c r="W10" s="278">
        <f>IF(O10&lt;&gt;"",IF(_xlfn.DAYS('Continue_Fixed Salary'!$G10,'Continue_Fixed Salary'!$F10),0.275))*O10</f>
        <v>0</v>
      </c>
      <c r="X10" s="282" t="str">
        <f t="shared" si="0"/>
        <v/>
      </c>
      <c r="Y10" s="284"/>
      <c r="Z10" s="228"/>
      <c r="AA10" s="228"/>
      <c r="AB10" s="228"/>
      <c r="AC10" s="7"/>
    </row>
    <row r="11" spans="1:33" s="6" customFormat="1" ht="20.100000000000001" customHeight="1">
      <c r="A11" s="355"/>
      <c r="B11" s="355"/>
      <c r="C11" s="356"/>
      <c r="D11" s="356"/>
      <c r="E11" s="358"/>
      <c r="F11" s="276"/>
      <c r="G11" s="287"/>
      <c r="H11" s="341" cm="1">
        <f t="array" ref="H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1" s="300" cm="1">
        <f t="array" ref="I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1" s="300" cm="1">
        <f t="array" ref="J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1" s="300" cm="1">
        <f t="array" ref="K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1" s="300" cm="1">
        <f t="array" ref="L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1" s="300" cm="1">
        <f t="array" ref="M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1" s="300" cm="1">
        <f t="array" ref="N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1" s="483" cm="1">
        <f t="array" ref="O11">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1" s="278">
        <f>IF(H11&lt;&gt;"",IF(_xlfn.DAYS('Continue_Fixed Salary'!$G11,'Continue_Fixed Salary'!$F11),0.275))*H11</f>
        <v>0</v>
      </c>
      <c r="Q11" s="278">
        <f>IF(I11&lt;&gt;"",IF(_xlfn.DAYS('Continue_Fixed Salary'!$G11,'Continue_Fixed Salary'!$F11),0.275))*I11</f>
        <v>0</v>
      </c>
      <c r="R11" s="278">
        <f>IF(J11&lt;&gt;"",IF(_xlfn.DAYS('Continue_Fixed Salary'!$G11,'Continue_Fixed Salary'!$F11),0.275))*J11</f>
        <v>0</v>
      </c>
      <c r="S11" s="278">
        <f>IF(K11&lt;&gt;"",IF(_xlfn.DAYS('Continue_Fixed Salary'!$G11,'Continue_Fixed Salary'!$F11),0.275))*K11</f>
        <v>0</v>
      </c>
      <c r="T11" s="278">
        <f>IF(L11&lt;&gt;"",IF(_xlfn.DAYS('Continue_Fixed Salary'!$G11,'Continue_Fixed Salary'!$F11),0.275))*L11</f>
        <v>0</v>
      </c>
      <c r="U11" s="278">
        <f>IF(M11&lt;&gt;"",IF(_xlfn.DAYS('Continue_Fixed Salary'!$G11,'Continue_Fixed Salary'!$F11),0.275))*M11</f>
        <v>0</v>
      </c>
      <c r="V11" s="278">
        <f>IF(N11&lt;&gt;"",IF(_xlfn.DAYS('Continue_Fixed Salary'!$G11,'Continue_Fixed Salary'!$F11),0.275))*N11</f>
        <v>0</v>
      </c>
      <c r="W11" s="278">
        <f>IF(O11&lt;&gt;"",IF(_xlfn.DAYS('Continue_Fixed Salary'!$G11,'Continue_Fixed Salary'!$F11),0.275))*O11</f>
        <v>0</v>
      </c>
      <c r="X11" s="282" t="str">
        <f t="shared" si="0"/>
        <v/>
      </c>
      <c r="Y11" s="284"/>
      <c r="Z11" s="228"/>
      <c r="AA11" s="228"/>
      <c r="AB11" s="228"/>
      <c r="AC11" s="7"/>
    </row>
    <row r="12" spans="1:33" s="6" customFormat="1" ht="20.100000000000001" customHeight="1">
      <c r="A12" s="355"/>
      <c r="B12" s="355"/>
      <c r="C12" s="356"/>
      <c r="D12" s="356"/>
      <c r="E12" s="358"/>
      <c r="F12" s="276"/>
      <c r="G12" s="287"/>
      <c r="H12" s="341" cm="1">
        <f t="array" ref="H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2" s="300" cm="1">
        <f t="array" ref="I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2" s="300" cm="1">
        <f t="array" ref="J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2" s="300" cm="1">
        <f t="array" ref="K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2" s="300" cm="1">
        <f t="array" ref="L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2" s="300" cm="1">
        <f t="array" ref="M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2" s="300" cm="1">
        <f t="array" ref="N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2" s="483" cm="1">
        <f t="array" ref="O12">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2" s="278">
        <f>IF(H12&lt;&gt;"",IF(_xlfn.DAYS('Continue_Fixed Salary'!$G12,'Continue_Fixed Salary'!$F12),0.275))*H12</f>
        <v>0</v>
      </c>
      <c r="Q12" s="278">
        <f>IF(I12&lt;&gt;"",IF(_xlfn.DAYS('Continue_Fixed Salary'!$G12,'Continue_Fixed Salary'!$F12),0.275))*I12</f>
        <v>0</v>
      </c>
      <c r="R12" s="278">
        <f>IF(J12&lt;&gt;"",IF(_xlfn.DAYS('Continue_Fixed Salary'!$G12,'Continue_Fixed Salary'!$F12),0.275))*J12</f>
        <v>0</v>
      </c>
      <c r="S12" s="278">
        <f>IF(K12&lt;&gt;"",IF(_xlfn.DAYS('Continue_Fixed Salary'!$G12,'Continue_Fixed Salary'!$F12),0.275))*K12</f>
        <v>0</v>
      </c>
      <c r="T12" s="278">
        <f>IF(L12&lt;&gt;"",IF(_xlfn.DAYS('Continue_Fixed Salary'!$G12,'Continue_Fixed Salary'!$F12),0.275))*L12</f>
        <v>0</v>
      </c>
      <c r="U12" s="278">
        <f>IF(M12&lt;&gt;"",IF(_xlfn.DAYS('Continue_Fixed Salary'!$G12,'Continue_Fixed Salary'!$F12),0.275))*M12</f>
        <v>0</v>
      </c>
      <c r="V12" s="278">
        <f>IF(N12&lt;&gt;"",IF(_xlfn.DAYS('Continue_Fixed Salary'!$G12,'Continue_Fixed Salary'!$F12),0.275))*N12</f>
        <v>0</v>
      </c>
      <c r="W12" s="278">
        <f>IF(O12&lt;&gt;"",IF(_xlfn.DAYS('Continue_Fixed Salary'!$G12,'Continue_Fixed Salary'!$F12),0.275))*O12</f>
        <v>0</v>
      </c>
      <c r="X12" s="282" t="str">
        <f t="shared" si="0"/>
        <v/>
      </c>
      <c r="Y12" s="284"/>
      <c r="Z12" s="228"/>
      <c r="AA12" s="228"/>
      <c r="AB12" s="228"/>
      <c r="AC12" s="7"/>
    </row>
    <row r="13" spans="1:33" s="6" customFormat="1" ht="20.100000000000001" customHeight="1">
      <c r="A13" s="355"/>
      <c r="B13" s="355"/>
      <c r="C13" s="356"/>
      <c r="D13" s="356"/>
      <c r="E13" s="358"/>
      <c r="F13" s="276"/>
      <c r="G13" s="287"/>
      <c r="H13" s="341" cm="1">
        <f t="array" ref="H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3" s="300" cm="1">
        <f t="array" ref="I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3" s="300" cm="1">
        <f t="array" ref="J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3" s="300" cm="1">
        <f t="array" ref="K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3" s="300" cm="1">
        <f t="array" ref="L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3" s="300" cm="1">
        <f t="array" ref="M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3" s="300" cm="1">
        <f t="array" ref="N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3" s="483" cm="1">
        <f t="array" ref="O13">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3" s="278">
        <f>IF(H13&lt;&gt;"",IF(_xlfn.DAYS('Continue_Fixed Salary'!$G13,'Continue_Fixed Salary'!$F13),0.275))*H13</f>
        <v>0</v>
      </c>
      <c r="Q13" s="278">
        <f>IF(I13&lt;&gt;"",IF(_xlfn.DAYS('Continue_Fixed Salary'!$G13,'Continue_Fixed Salary'!$F13),0.275))*I13</f>
        <v>0</v>
      </c>
      <c r="R13" s="278">
        <f>IF(J13&lt;&gt;"",IF(_xlfn.DAYS('Continue_Fixed Salary'!$G13,'Continue_Fixed Salary'!$F13),0.275))*J13</f>
        <v>0</v>
      </c>
      <c r="S13" s="278">
        <f>IF(K13&lt;&gt;"",IF(_xlfn.DAYS('Continue_Fixed Salary'!$G13,'Continue_Fixed Salary'!$F13),0.275))*K13</f>
        <v>0</v>
      </c>
      <c r="T13" s="278">
        <f>IF(L13&lt;&gt;"",IF(_xlfn.DAYS('Continue_Fixed Salary'!$G13,'Continue_Fixed Salary'!$F13),0.275))*L13</f>
        <v>0</v>
      </c>
      <c r="U13" s="278">
        <f>IF(M13&lt;&gt;"",IF(_xlfn.DAYS('Continue_Fixed Salary'!$G13,'Continue_Fixed Salary'!$F13),0.275))*M13</f>
        <v>0</v>
      </c>
      <c r="V13" s="278">
        <f>IF(N13&lt;&gt;"",IF(_xlfn.DAYS('Continue_Fixed Salary'!$G13,'Continue_Fixed Salary'!$F13),0.275))*N13</f>
        <v>0</v>
      </c>
      <c r="W13" s="278">
        <f>IF(O13&lt;&gt;"",IF(_xlfn.DAYS('Continue_Fixed Salary'!$G13,'Continue_Fixed Salary'!$F13),0.275))*O13</f>
        <v>0</v>
      </c>
      <c r="X13" s="282" t="str">
        <f t="shared" si="0"/>
        <v/>
      </c>
      <c r="Y13" s="284"/>
      <c r="Z13" s="228"/>
      <c r="AA13" s="228"/>
      <c r="AB13" s="228"/>
      <c r="AC13" s="7"/>
    </row>
    <row r="14" spans="1:33" ht="20.100000000000001" customHeight="1">
      <c r="A14" s="360"/>
      <c r="B14" s="360"/>
      <c r="C14" s="356"/>
      <c r="D14" s="360"/>
      <c r="E14" s="358"/>
      <c r="F14" s="276"/>
      <c r="G14" s="287"/>
      <c r="H14" s="341" cm="1">
        <f t="array" ref="H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4" s="300" cm="1">
        <f t="array" ref="I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4" s="300" cm="1">
        <f t="array" ref="J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4" s="300" cm="1">
        <f t="array" ref="K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4" s="300" cm="1">
        <f t="array" ref="L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4" s="300" cm="1">
        <f t="array" ref="M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4" s="300" cm="1">
        <f t="array" ref="N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4" s="483" cm="1">
        <f t="array" ref="O14">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4" s="278">
        <f>IF(H14&lt;&gt;"",IF(_xlfn.DAYS('Continue_Fixed Salary'!$G14,'Continue_Fixed Salary'!$F14),0.275))*H14</f>
        <v>0</v>
      </c>
      <c r="Q14" s="278">
        <f>IF(I14&lt;&gt;"",IF(_xlfn.DAYS('Continue_Fixed Salary'!$G14,'Continue_Fixed Salary'!$F14),0.275))*I14</f>
        <v>0</v>
      </c>
      <c r="R14" s="278">
        <f>IF(J14&lt;&gt;"",IF(_xlfn.DAYS('Continue_Fixed Salary'!$G14,'Continue_Fixed Salary'!$F14),0.275))*J14</f>
        <v>0</v>
      </c>
      <c r="S14" s="278">
        <f>IF(K14&lt;&gt;"",IF(_xlfn.DAYS('Continue_Fixed Salary'!$G14,'Continue_Fixed Salary'!$F14),0.275))*K14</f>
        <v>0</v>
      </c>
      <c r="T14" s="278">
        <f>IF(L14&lt;&gt;"",IF(_xlfn.DAYS('Continue_Fixed Salary'!$G14,'Continue_Fixed Salary'!$F14),0.275))*L14</f>
        <v>0</v>
      </c>
      <c r="U14" s="278">
        <f>IF(M14&lt;&gt;"",IF(_xlfn.DAYS('Continue_Fixed Salary'!$G14,'Continue_Fixed Salary'!$F14),0.275))*M14</f>
        <v>0</v>
      </c>
      <c r="V14" s="278">
        <f>IF(N14&lt;&gt;"",IF(_xlfn.DAYS('Continue_Fixed Salary'!$G14,'Continue_Fixed Salary'!$F14),0.275))*N14</f>
        <v>0</v>
      </c>
      <c r="W14" s="278">
        <f>IF(O14&lt;&gt;"",IF(_xlfn.DAYS('Continue_Fixed Salary'!$G14,'Continue_Fixed Salary'!$F14),0.275))*O14</f>
        <v>0</v>
      </c>
      <c r="X14" s="282" t="str">
        <f t="shared" si="0"/>
        <v/>
      </c>
      <c r="Y14" s="285"/>
    </row>
    <row r="15" spans="1:33" ht="20.100000000000001" customHeight="1">
      <c r="A15" s="360"/>
      <c r="B15" s="360"/>
      <c r="C15" s="356"/>
      <c r="D15" s="360"/>
      <c r="E15" s="358"/>
      <c r="F15" s="276"/>
      <c r="G15" s="287"/>
      <c r="H15" s="341" cm="1">
        <f t="array" ref="H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5" s="300" cm="1">
        <f t="array" ref="I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5" s="300" cm="1">
        <f t="array" ref="J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5" s="300" cm="1">
        <f t="array" ref="K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5" s="300" cm="1">
        <f t="array" ref="L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5" s="300" cm="1">
        <f t="array" ref="M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5" s="300" cm="1">
        <f t="array" ref="N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5" s="483" cm="1">
        <f t="array" ref="O15">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5" s="278">
        <f>IF(H15&lt;&gt;"",IF(_xlfn.DAYS('Continue_Fixed Salary'!$G15,'Continue_Fixed Salary'!$F15),0.275))*H15</f>
        <v>0</v>
      </c>
      <c r="Q15" s="278">
        <f>IF(I15&lt;&gt;"",IF(_xlfn.DAYS('Continue_Fixed Salary'!$G15,'Continue_Fixed Salary'!$F15),0.275))*I15</f>
        <v>0</v>
      </c>
      <c r="R15" s="278">
        <f>IF(J15&lt;&gt;"",IF(_xlfn.DAYS('Continue_Fixed Salary'!$G15,'Continue_Fixed Salary'!$F15),0.275))*J15</f>
        <v>0</v>
      </c>
      <c r="S15" s="278">
        <f>IF(K15&lt;&gt;"",IF(_xlfn.DAYS('Continue_Fixed Salary'!$G15,'Continue_Fixed Salary'!$F15),0.275))*K15</f>
        <v>0</v>
      </c>
      <c r="T15" s="278">
        <f>IF(L15&lt;&gt;"",IF(_xlfn.DAYS('Continue_Fixed Salary'!$G15,'Continue_Fixed Salary'!$F15),0.275))*L15</f>
        <v>0</v>
      </c>
      <c r="U15" s="278">
        <f>IF(M15&lt;&gt;"",IF(_xlfn.DAYS('Continue_Fixed Salary'!$G15,'Continue_Fixed Salary'!$F15),0.275))*M15</f>
        <v>0</v>
      </c>
      <c r="V15" s="278">
        <f>IF(N15&lt;&gt;"",IF(_xlfn.DAYS('Continue_Fixed Salary'!$G15,'Continue_Fixed Salary'!$F15),0.275))*N15</f>
        <v>0</v>
      </c>
      <c r="W15" s="278">
        <f>IF(O15&lt;&gt;"",IF(_xlfn.DAYS('Continue_Fixed Salary'!$G15,'Continue_Fixed Salary'!$F15),0.275))*O15</f>
        <v>0</v>
      </c>
      <c r="X15" s="282" t="str">
        <f t="shared" si="0"/>
        <v/>
      </c>
      <c r="Y15" s="285"/>
    </row>
    <row r="16" spans="1:33" ht="20.100000000000001" customHeight="1">
      <c r="A16" s="360"/>
      <c r="B16" s="360"/>
      <c r="C16" s="356"/>
      <c r="D16" s="360"/>
      <c r="E16" s="358"/>
      <c r="F16" s="276"/>
      <c r="G16" s="287"/>
      <c r="H16" s="341" cm="1">
        <f t="array" ref="H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6" s="300" cm="1">
        <f t="array" ref="I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6" s="300" cm="1">
        <f t="array" ref="J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6" s="300" cm="1">
        <f t="array" ref="K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6" s="300" cm="1">
        <f t="array" ref="L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6" s="300" cm="1">
        <f t="array" ref="M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6" s="300" cm="1">
        <f t="array" ref="N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6" s="483" cm="1">
        <f t="array" ref="O16">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6" s="278">
        <f>IF(H16&lt;&gt;"",IF(_xlfn.DAYS('Continue_Fixed Salary'!$G16,'Continue_Fixed Salary'!$F16),0.275))*H16</f>
        <v>0</v>
      </c>
      <c r="Q16" s="278">
        <f>IF(I16&lt;&gt;"",IF(_xlfn.DAYS('Continue_Fixed Salary'!$G16,'Continue_Fixed Salary'!$F16),0.275))*I16</f>
        <v>0</v>
      </c>
      <c r="R16" s="278">
        <f>IF(J16&lt;&gt;"",IF(_xlfn.DAYS('Continue_Fixed Salary'!$G16,'Continue_Fixed Salary'!$F16),0.275))*J16</f>
        <v>0</v>
      </c>
      <c r="S16" s="278">
        <f>IF(K16&lt;&gt;"",IF(_xlfn.DAYS('Continue_Fixed Salary'!$G16,'Continue_Fixed Salary'!$F16),0.275))*K16</f>
        <v>0</v>
      </c>
      <c r="T16" s="278">
        <f>IF(L16&lt;&gt;"",IF(_xlfn.DAYS('Continue_Fixed Salary'!$G16,'Continue_Fixed Salary'!$F16),0.275))*L16</f>
        <v>0</v>
      </c>
      <c r="U16" s="278">
        <f>IF(M16&lt;&gt;"",IF(_xlfn.DAYS('Continue_Fixed Salary'!$G16,'Continue_Fixed Salary'!$F16),0.275))*M16</f>
        <v>0</v>
      </c>
      <c r="V16" s="278">
        <f>IF(N16&lt;&gt;"",IF(_xlfn.DAYS('Continue_Fixed Salary'!$G16,'Continue_Fixed Salary'!$F16),0.275))*N16</f>
        <v>0</v>
      </c>
      <c r="W16" s="278">
        <f>IF(O16&lt;&gt;"",IF(_xlfn.DAYS('Continue_Fixed Salary'!$G16,'Continue_Fixed Salary'!$F16),0.275))*O16</f>
        <v>0</v>
      </c>
      <c r="X16" s="282" t="str">
        <f t="shared" si="0"/>
        <v/>
      </c>
      <c r="Y16" s="285"/>
    </row>
    <row r="17" spans="1:25" ht="20.100000000000001" customHeight="1">
      <c r="A17" s="360"/>
      <c r="B17" s="360"/>
      <c r="C17" s="356"/>
      <c r="D17" s="360"/>
      <c r="E17" s="358"/>
      <c r="F17" s="276"/>
      <c r="G17" s="287"/>
      <c r="H17" s="341" cm="1">
        <f t="array" ref="H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7" s="300" cm="1">
        <f t="array" ref="I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7" s="300" cm="1">
        <f t="array" ref="J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7" s="300" cm="1">
        <f t="array" ref="K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7" s="300" cm="1">
        <f t="array" ref="L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7" s="300" cm="1">
        <f t="array" ref="M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7" s="300" cm="1">
        <f t="array" ref="N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7" s="483" cm="1">
        <f t="array" ref="O17">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7" s="278">
        <f>IF(H17&lt;&gt;"",IF(_xlfn.DAYS('Continue_Fixed Salary'!$G17,'Continue_Fixed Salary'!$F17),0.275))*H17</f>
        <v>0</v>
      </c>
      <c r="Q17" s="278">
        <f>IF(I17&lt;&gt;"",IF(_xlfn.DAYS('Continue_Fixed Salary'!$G17,'Continue_Fixed Salary'!$F17),0.275))*I17</f>
        <v>0</v>
      </c>
      <c r="R17" s="278">
        <f>IF(J17&lt;&gt;"",IF(_xlfn.DAYS('Continue_Fixed Salary'!$G17,'Continue_Fixed Salary'!$F17),0.275))*J17</f>
        <v>0</v>
      </c>
      <c r="S17" s="278">
        <f>IF(K17&lt;&gt;"",IF(_xlfn.DAYS('Continue_Fixed Salary'!$G17,'Continue_Fixed Salary'!$F17),0.275))*K17</f>
        <v>0</v>
      </c>
      <c r="T17" s="278">
        <f>IF(L17&lt;&gt;"",IF(_xlfn.DAYS('Continue_Fixed Salary'!$G17,'Continue_Fixed Salary'!$F17),0.275))*L17</f>
        <v>0</v>
      </c>
      <c r="U17" s="278">
        <f>IF(M17&lt;&gt;"",IF(_xlfn.DAYS('Continue_Fixed Salary'!$G17,'Continue_Fixed Salary'!$F17),0.275))*M17</f>
        <v>0</v>
      </c>
      <c r="V17" s="278">
        <f>IF(N17&lt;&gt;"",IF(_xlfn.DAYS('Continue_Fixed Salary'!$G17,'Continue_Fixed Salary'!$F17),0.275))*N17</f>
        <v>0</v>
      </c>
      <c r="W17" s="278">
        <f>IF(O17&lt;&gt;"",IF(_xlfn.DAYS('Continue_Fixed Salary'!$G17,'Continue_Fixed Salary'!$F17),0.275))*O17</f>
        <v>0</v>
      </c>
      <c r="X17" s="282" t="str">
        <f t="shared" si="0"/>
        <v/>
      </c>
      <c r="Y17" s="285"/>
    </row>
    <row r="18" spans="1:25" ht="20.100000000000001" customHeight="1">
      <c r="A18" s="360"/>
      <c r="B18" s="360"/>
      <c r="C18" s="356"/>
      <c r="D18" s="360"/>
      <c r="E18" s="358"/>
      <c r="F18" s="276"/>
      <c r="G18" s="287"/>
      <c r="H18" s="341" cm="1">
        <f t="array" ref="H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8" s="300" cm="1">
        <f t="array" ref="I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8" s="300" cm="1">
        <f t="array" ref="J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8" s="300" cm="1">
        <f t="array" ref="K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8" s="300" cm="1">
        <f t="array" ref="L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8" s="300" cm="1">
        <f t="array" ref="M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8" s="300" cm="1">
        <f t="array" ref="N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8" s="483" cm="1">
        <f t="array" ref="O18">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8" s="278">
        <f>IF(H18&lt;&gt;"",IF(_xlfn.DAYS('Continue_Fixed Salary'!$G18,'Continue_Fixed Salary'!$F18),0.275))*H18</f>
        <v>0</v>
      </c>
      <c r="Q18" s="278">
        <f>IF(I18&lt;&gt;"",IF(_xlfn.DAYS('Continue_Fixed Salary'!$G18,'Continue_Fixed Salary'!$F18),0.275))*I18</f>
        <v>0</v>
      </c>
      <c r="R18" s="278">
        <f>IF(J18&lt;&gt;"",IF(_xlfn.DAYS('Continue_Fixed Salary'!$G18,'Continue_Fixed Salary'!$F18),0.275))*J18</f>
        <v>0</v>
      </c>
      <c r="S18" s="278">
        <f>IF(K18&lt;&gt;"",IF(_xlfn.DAYS('Continue_Fixed Salary'!$G18,'Continue_Fixed Salary'!$F18),0.275))*K18</f>
        <v>0</v>
      </c>
      <c r="T18" s="278">
        <f>IF(L18&lt;&gt;"",IF(_xlfn.DAYS('Continue_Fixed Salary'!$G18,'Continue_Fixed Salary'!$F18),0.275))*L18</f>
        <v>0</v>
      </c>
      <c r="U18" s="278">
        <f>IF(M18&lt;&gt;"",IF(_xlfn.DAYS('Continue_Fixed Salary'!$G18,'Continue_Fixed Salary'!$F18),0.275))*M18</f>
        <v>0</v>
      </c>
      <c r="V18" s="278">
        <f>IF(N18&lt;&gt;"",IF(_xlfn.DAYS('Continue_Fixed Salary'!$G18,'Continue_Fixed Salary'!$F18),0.275))*N18</f>
        <v>0</v>
      </c>
      <c r="W18" s="278">
        <f>IF(O18&lt;&gt;"",IF(_xlfn.DAYS('Continue_Fixed Salary'!$G18,'Continue_Fixed Salary'!$F18),0.275))*O18</f>
        <v>0</v>
      </c>
      <c r="X18" s="282" t="str">
        <f t="shared" si="0"/>
        <v/>
      </c>
      <c r="Y18" s="285"/>
    </row>
    <row r="19" spans="1:25" ht="20.100000000000001" customHeight="1" thickBot="1">
      <c r="A19" s="361"/>
      <c r="B19" s="361"/>
      <c r="C19" s="362"/>
      <c r="D19" s="361"/>
      <c r="E19" s="363"/>
      <c r="F19" s="288"/>
      <c r="G19" s="289"/>
      <c r="H19" s="484" cm="1">
        <f t="array" ref="H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I19" s="314" cm="1">
        <f t="array" ref="I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J19" s="314" cm="1">
        <f t="array" ref="J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K19" s="314" cm="1">
        <f t="array" ref="K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L19" s="314" cm="1">
        <f t="array" ref="L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M19" s="314" cm="1">
        <f t="array" ref="M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N19" s="314" cm="1">
        <f t="array" ref="N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O19" s="485" cm="1">
        <f t="array" ref="O19">_xlfn.LET(
  _xlpm.SALARY_LEVEL,
  _xlfn.SINGLE(INDEX(SalaryLevels,_xlfn.XMATCH(_xlfn.SINGLE(SalaryScale),SalaryCodes))),
  _xlpm.STARTING_INCREMENT,
  _xlfn.SINGLE(INDEX(SalaryIncrements,_xlfn.XMATCH(_xlfn.SINGLE(SalaryScale),SalaryCodes))),
  _xlpm.MAX_INCREMENT,
  MAX(_xlfn._xlws.FILTER(SalaryIncrements,SalaryLevels=_xlpm.SALARY_LEVEL)),
  _xlpm.STARTING_FIN_YEAR,
  IF(AND(YEAR(_xlfn.SINGLE(StartDate))&lt;2023,_xlfn.SINGLE(StartDate)&lt;DATE(YEAR(_xlfn.SINGLE(StartDate)),7,1)),YEAR(_xlfn.SINGLE(StartDate))-1,YEAR(_xlfn.SINGLE(StartDate))),
  _xlpm.CALENDAR_YEAR,
  _xlfn.SINGLE(PrjSalaryYears),
  _xlpm.SEM1_INCREMENT,
  MIN((IF(_xlpm.CALENDAR_YEAR&lt;2023,_xlpm.CALENDAR_YEAR-1,_xlpm.CALENDAR_YEAR)-_xlpm.STARTING_FIN_YEAR)+_xlpm.STARTING_INCREMENT,_xlpm.MAX_INCREMENT),
  _xlpm.SEM2_INCREMENT,
  MIN((_xlpm.CALENDAR_YEAR-_xlpm.STARTING_FIN_YEAR)+_xlpm.STARTING_INCREMENT,_xlpm.MAX_INCREMENT),
  _xlpm.SEM1_SALARY,
  INDEX(Salaries,MATCH(1,(SalaryLevels=_xlpm.SALARY_LEVEL)*(SalaryIncrements=_xlpm.SEM1_INCREMENT),0),MATCH(_xlpm.CALENDAR_YEAR&amp;" Jan to June",SalaryYears,0)),
  _xlpm.SEM2_SALARY,
  INDEX(Salaries,MATCH(1,(SalaryLevels=_xlpm.SALARY_LEVEL)*(SalaryIncrements=_xlpm.SEM2_INCREMENT),0),MATCH(_xlpm.CALENDAR_YEAR&amp;" July to Dec",SalaryYears,0)),
  _xlpm.SEM1_DAYS,
  MAX(MIN(_xlfn.SINGLE(EndDate)+1,DATE(_xlpm.CALENDAR_YEAR,7,1)),DATE(_xlpm.CALENDAR_YEAR,1,1))-MIN(MAX(_xlfn.SINGLE(StartDate),DATE(_xlpm.CALENDAR_YEAR,1,1)),DATE(_xlpm.CALENDAR_YEAR,7,1)),
  _xlpm.SEM2_DAYS,
  MAX(MIN(_xlfn.SINGLE(EndDate)+1,DATE(_xlpm.CALENDAR_YEAR+1,1,1)),DATE(_xlpm.CALENDAR_YEAR,7,1))-MIN(MAX(_xlfn.SINGLE(StartDate),DATE(_xlpm.CALENDAR_YEAR,7,1)),DATE(_xlpm.CALENDAR_YEAR+1,1,1)),
  _xlpm.SEM1_FRACTION,
  _xlpm.SEM1_DAYS/_xlfn.DAYS(DATE(_xlpm.CALENDAR_YEAR,7,1),DATE(_xlpm.CALENDAR_YEAR,1,1)),
  _xlpm.SEM2_FRACTION,
  _xlpm.SEM2_DAYS/_xlfn.DAYS(DATE(_xlpm.CALENDAR_YEAR+1,1,1),DATE(_xlpm.CALENDAR_YEAR,7,1)),
  IFERROR(_xlpm.SEM1_FRACTION*_xlfn.IFNA(_xlpm.SEM1_SALARY,0)*_xlfn.SINGLE(FTE) + _xlpm.SEM2_FRACTION*_xlfn.IFNA(_xlpm.SEM2_SALARY,0)*_xlfn.SINGLE(FTE),0)
)</f>
        <v>0</v>
      </c>
      <c r="P19" s="486">
        <f>IF(H19&lt;&gt;"",IF(_xlfn.DAYS('Continue_Fixed Salary'!$G19,'Continue_Fixed Salary'!$F19),0.275))*H19</f>
        <v>0</v>
      </c>
      <c r="Q19" s="486">
        <f>IF(I19&lt;&gt;"",IF(_xlfn.DAYS('Continue_Fixed Salary'!$G19,'Continue_Fixed Salary'!$F19),0.275))*I19</f>
        <v>0</v>
      </c>
      <c r="R19" s="486">
        <f>IF(J19&lt;&gt;"",IF(_xlfn.DAYS('Continue_Fixed Salary'!$G19,'Continue_Fixed Salary'!$F19),0.275))*J19</f>
        <v>0</v>
      </c>
      <c r="S19" s="486">
        <f>IF(K19&lt;&gt;"",IF(_xlfn.DAYS('Continue_Fixed Salary'!$G19,'Continue_Fixed Salary'!$F19),0.275))*K19</f>
        <v>0</v>
      </c>
      <c r="T19" s="486">
        <f>IF(L19&lt;&gt;"",IF(_xlfn.DAYS('Continue_Fixed Salary'!$G19,'Continue_Fixed Salary'!$F19),0.275))*L19</f>
        <v>0</v>
      </c>
      <c r="U19" s="486">
        <f>IF(M19&lt;&gt;"",IF(_xlfn.DAYS('Continue_Fixed Salary'!$G19,'Continue_Fixed Salary'!$F19),0.275))*M19</f>
        <v>0</v>
      </c>
      <c r="V19" s="486">
        <f>IF(N19&lt;&gt;"",IF(_xlfn.DAYS('Continue_Fixed Salary'!$G19,'Continue_Fixed Salary'!$F19),0.275))*N19</f>
        <v>0</v>
      </c>
      <c r="W19" s="487">
        <f>IF(O19&lt;&gt;"",IF(_xlfn.DAYS('Continue_Fixed Salary'!$G19,'Continue_Fixed Salary'!$F19),0.275))*O19</f>
        <v>0</v>
      </c>
      <c r="X19" s="283" t="str">
        <f t="shared" si="0"/>
        <v/>
      </c>
      <c r="Y19" s="286"/>
    </row>
    <row r="20" spans="1:25">
      <c r="H20" s="133"/>
      <c r="I20" s="133"/>
      <c r="J20" s="133"/>
      <c r="K20" s="133"/>
      <c r="L20" s="133"/>
      <c r="M20" s="133"/>
      <c r="N20" s="133"/>
      <c r="O20" s="133"/>
      <c r="P20" s="133"/>
      <c r="Q20" s="133"/>
      <c r="R20" s="133"/>
      <c r="S20" s="133"/>
      <c r="T20" s="133"/>
      <c r="U20" s="133"/>
      <c r="V20" s="133"/>
      <c r="W20" s="133"/>
    </row>
    <row r="21" spans="1:25">
      <c r="H21" s="133"/>
      <c r="I21" s="133"/>
      <c r="J21" s="133"/>
      <c r="K21" s="133"/>
      <c r="L21" s="133"/>
      <c r="M21" s="133"/>
      <c r="N21" s="133"/>
      <c r="O21" s="133"/>
      <c r="P21" s="133"/>
      <c r="Q21" s="133"/>
      <c r="R21" s="133"/>
      <c r="S21" s="133"/>
      <c r="T21" s="133"/>
      <c r="U21" s="133"/>
      <c r="V21" s="133"/>
      <c r="W21" s="133"/>
    </row>
    <row r="22" spans="1:25">
      <c r="H22" s="133"/>
      <c r="I22" s="133"/>
      <c r="J22" s="133"/>
      <c r="K22" s="133"/>
      <c r="L22" s="133"/>
      <c r="M22" s="133"/>
      <c r="N22" s="133"/>
      <c r="O22" s="133"/>
      <c r="P22" s="133"/>
      <c r="Q22" s="133"/>
      <c r="R22" s="133"/>
      <c r="S22" s="133"/>
      <c r="T22" s="133"/>
      <c r="U22" s="133"/>
      <c r="V22" s="133"/>
      <c r="W22" s="133"/>
    </row>
    <row r="23" spans="1:25">
      <c r="H23" s="133"/>
      <c r="I23" s="133"/>
      <c r="J23" s="133"/>
      <c r="K23" s="133"/>
      <c r="L23" s="133"/>
      <c r="M23" s="133"/>
      <c r="N23" s="133"/>
      <c r="O23" s="133"/>
      <c r="P23" s="133"/>
      <c r="Q23" s="133"/>
      <c r="R23" s="133"/>
      <c r="S23" s="133"/>
      <c r="T23" s="133"/>
      <c r="U23" s="133"/>
      <c r="V23" s="133"/>
      <c r="W23" s="133"/>
    </row>
    <row r="24" spans="1:25">
      <c r="H24" s="133"/>
      <c r="I24" s="133"/>
      <c r="J24" s="133"/>
      <c r="K24" s="133"/>
      <c r="L24" s="133"/>
      <c r="M24" s="133"/>
      <c r="N24" s="133"/>
      <c r="O24" s="133"/>
      <c r="P24" s="133"/>
      <c r="Q24" s="133"/>
      <c r="R24" s="133"/>
      <c r="S24" s="133"/>
      <c r="T24" s="133"/>
      <c r="U24" s="133"/>
      <c r="V24" s="133"/>
      <c r="W24" s="133"/>
    </row>
    <row r="25" spans="1:25">
      <c r="H25" s="184"/>
      <c r="I25" s="184"/>
      <c r="J25" s="184"/>
      <c r="K25" s="184"/>
      <c r="L25" s="184"/>
      <c r="M25" s="184"/>
      <c r="N25" s="184"/>
      <c r="O25" s="184"/>
      <c r="P25" s="133"/>
      <c r="Q25" s="133"/>
      <c r="R25" s="133"/>
      <c r="S25" s="133"/>
      <c r="T25" s="133"/>
      <c r="U25" s="133"/>
      <c r="V25" s="133"/>
      <c r="W25" s="133"/>
    </row>
    <row r="26" spans="1:25">
      <c r="I26" s="184"/>
      <c r="J26" s="184"/>
      <c r="K26" s="184"/>
      <c r="L26" s="184"/>
      <c r="M26" s="184"/>
      <c r="N26" s="184"/>
      <c r="O26" s="184"/>
      <c r="P26" s="133"/>
      <c r="Q26" s="133"/>
      <c r="R26" s="133"/>
      <c r="S26" s="133"/>
      <c r="T26" s="133"/>
      <c r="U26" s="133"/>
      <c r="V26" s="133"/>
      <c r="W26" s="133"/>
    </row>
    <row r="27" spans="1:25">
      <c r="H27" s="184"/>
      <c r="I27" s="184"/>
      <c r="J27" s="184"/>
      <c r="K27" s="184"/>
      <c r="L27" s="184"/>
      <c r="M27" s="184"/>
      <c r="N27" s="184"/>
      <c r="O27" s="184"/>
      <c r="P27" s="133"/>
      <c r="Q27" s="133"/>
      <c r="R27" s="133"/>
      <c r="S27" s="133"/>
      <c r="T27" s="133"/>
      <c r="U27" s="133"/>
      <c r="V27" s="133"/>
      <c r="W27" s="133"/>
    </row>
    <row r="28" spans="1:25">
      <c r="H28" s="184"/>
      <c r="I28" s="184"/>
      <c r="J28" s="184"/>
      <c r="K28" s="184"/>
      <c r="L28" s="184"/>
      <c r="M28" s="184"/>
      <c r="N28" s="184"/>
      <c r="O28" s="184"/>
      <c r="P28" s="133"/>
      <c r="Q28" s="133"/>
      <c r="R28" s="133"/>
      <c r="S28" s="133"/>
      <c r="T28" s="133"/>
      <c r="U28" s="133"/>
      <c r="V28" s="133"/>
      <c r="W28" s="133"/>
    </row>
    <row r="29" spans="1:25">
      <c r="H29" s="184"/>
      <c r="I29" s="184"/>
      <c r="J29" s="184"/>
      <c r="K29" s="184"/>
      <c r="L29" s="184"/>
      <c r="M29" s="184"/>
      <c r="N29" s="184"/>
      <c r="O29" s="184"/>
      <c r="P29" s="184"/>
      <c r="Q29" s="184"/>
      <c r="R29" s="184"/>
      <c r="S29" s="184"/>
      <c r="T29" s="133"/>
      <c r="U29" s="133"/>
      <c r="V29" s="133"/>
      <c r="W29" s="133"/>
    </row>
    <row r="30" spans="1:25">
      <c r="H30" s="184"/>
      <c r="I30" s="184"/>
      <c r="J30" s="184"/>
      <c r="K30" s="184"/>
      <c r="L30" s="184"/>
      <c r="M30" s="184"/>
      <c r="N30" s="184"/>
      <c r="O30" s="184"/>
      <c r="P30" s="184"/>
      <c r="Q30" s="184"/>
      <c r="R30" s="184"/>
      <c r="S30" s="184"/>
      <c r="T30" s="133"/>
      <c r="U30" s="133"/>
      <c r="V30" s="133"/>
      <c r="W30" s="133"/>
    </row>
    <row r="31" spans="1:25">
      <c r="H31" s="184"/>
      <c r="I31" s="184"/>
      <c r="J31" s="184"/>
      <c r="K31" s="184"/>
      <c r="L31" s="184"/>
      <c r="M31" s="184"/>
      <c r="N31" s="184"/>
      <c r="O31" s="184"/>
      <c r="P31" s="184"/>
      <c r="Q31" s="184"/>
      <c r="R31" s="184"/>
      <c r="S31" s="184"/>
      <c r="T31" s="133"/>
      <c r="U31" s="133"/>
      <c r="V31" s="133"/>
      <c r="W31" s="133"/>
    </row>
    <row r="32" spans="1:25">
      <c r="H32" s="184"/>
      <c r="I32" s="184"/>
      <c r="J32" s="184"/>
      <c r="K32" s="184"/>
      <c r="L32" s="184"/>
      <c r="M32" s="184"/>
      <c r="N32" s="184"/>
      <c r="O32" s="184"/>
      <c r="P32" s="184"/>
      <c r="Q32" s="184"/>
      <c r="R32" s="184"/>
      <c r="S32" s="184"/>
      <c r="T32" s="133"/>
      <c r="U32" s="133"/>
      <c r="V32" s="133"/>
      <c r="W32" s="133"/>
    </row>
    <row r="33" spans="8:23">
      <c r="H33" s="184"/>
      <c r="I33" s="184"/>
      <c r="J33" s="184"/>
      <c r="K33" s="184"/>
      <c r="L33" s="184"/>
      <c r="M33" s="184"/>
      <c r="N33" s="184"/>
      <c r="O33" s="184"/>
      <c r="P33" s="184"/>
      <c r="Q33" s="184"/>
      <c r="R33" s="184"/>
      <c r="S33" s="184"/>
      <c r="T33" s="133"/>
      <c r="U33" s="133"/>
      <c r="V33" s="133"/>
      <c r="W33" s="133"/>
    </row>
    <row r="34" spans="8:23">
      <c r="H34" s="184"/>
      <c r="I34" s="184"/>
      <c r="J34" s="184"/>
      <c r="K34" s="184"/>
      <c r="L34" s="184"/>
      <c r="M34" s="184"/>
      <c r="N34" s="184"/>
      <c r="O34" s="184"/>
      <c r="P34" s="184"/>
      <c r="Q34" s="184"/>
      <c r="R34" s="184"/>
      <c r="S34" s="184"/>
      <c r="T34" s="133"/>
      <c r="U34" s="133"/>
      <c r="V34" s="133"/>
      <c r="W34" s="133"/>
    </row>
    <row r="35" spans="8:23">
      <c r="H35" s="184"/>
      <c r="I35" s="184"/>
      <c r="J35" s="184"/>
      <c r="K35" s="184"/>
      <c r="L35" s="184"/>
      <c r="M35" s="184"/>
      <c r="N35" s="184"/>
      <c r="O35" s="184"/>
      <c r="P35" s="184"/>
      <c r="Q35" s="184"/>
      <c r="R35" s="184"/>
      <c r="S35" s="184"/>
      <c r="T35" s="133"/>
      <c r="U35" s="133"/>
      <c r="V35" s="133"/>
      <c r="W35" s="133"/>
    </row>
    <row r="36" spans="8:23">
      <c r="H36" s="184"/>
      <c r="I36" s="184"/>
      <c r="J36" s="184"/>
      <c r="K36" s="184"/>
      <c r="L36" s="184"/>
      <c r="M36" s="184"/>
      <c r="N36" s="184"/>
      <c r="O36" s="184"/>
      <c r="P36" s="184"/>
      <c r="Q36" s="184"/>
      <c r="R36" s="184"/>
      <c r="S36" s="184"/>
      <c r="T36" s="133"/>
      <c r="U36" s="133"/>
      <c r="V36" s="133"/>
      <c r="W36" s="133"/>
    </row>
    <row r="37" spans="8:23">
      <c r="H37" s="184"/>
      <c r="I37" s="184"/>
      <c r="J37" s="184"/>
      <c r="K37" s="184"/>
      <c r="L37" s="184"/>
      <c r="M37" s="184"/>
      <c r="N37" s="184"/>
      <c r="O37" s="184"/>
      <c r="P37" s="184"/>
      <c r="Q37" s="184"/>
      <c r="R37" s="184"/>
      <c r="S37" s="184"/>
      <c r="T37" s="133"/>
      <c r="U37" s="133"/>
      <c r="V37" s="133"/>
      <c r="W37" s="133"/>
    </row>
    <row r="38" spans="8:23">
      <c r="H38" s="184"/>
      <c r="I38" s="184"/>
      <c r="J38" s="184"/>
      <c r="K38" s="184"/>
      <c r="L38" s="184"/>
      <c r="M38" s="184"/>
      <c r="N38" s="184"/>
      <c r="O38" s="184"/>
      <c r="P38" s="184"/>
      <c r="Q38" s="184"/>
      <c r="R38" s="184"/>
      <c r="S38" s="184"/>
      <c r="T38" s="133"/>
      <c r="U38" s="133"/>
      <c r="V38" s="133"/>
      <c r="W38" s="133"/>
    </row>
    <row r="39" spans="8:23">
      <c r="H39" s="184"/>
      <c r="I39" s="184"/>
      <c r="J39" s="184"/>
      <c r="K39" s="184"/>
      <c r="L39" s="184"/>
      <c r="M39" s="184"/>
      <c r="N39" s="184"/>
      <c r="O39" s="184"/>
      <c r="P39" s="184"/>
      <c r="Q39" s="184"/>
      <c r="R39" s="184"/>
      <c r="S39" s="184"/>
      <c r="T39" s="133"/>
      <c r="U39" s="133"/>
      <c r="V39" s="133"/>
      <c r="W39" s="133"/>
    </row>
    <row r="40" spans="8:23">
      <c r="H40" s="133"/>
      <c r="I40" s="133"/>
      <c r="J40" s="133"/>
      <c r="K40" s="133"/>
      <c r="L40" s="184"/>
      <c r="M40" s="184"/>
      <c r="N40" s="184"/>
      <c r="O40" s="184"/>
      <c r="P40" s="184"/>
      <c r="Q40" s="184"/>
      <c r="R40" s="184"/>
      <c r="S40" s="184"/>
      <c r="T40" s="133"/>
      <c r="U40" s="133"/>
      <c r="V40" s="133"/>
      <c r="W40" s="133"/>
    </row>
    <row r="41" spans="8:23">
      <c r="H41" s="133"/>
      <c r="I41" s="133"/>
      <c r="J41" s="133"/>
      <c r="K41" s="133"/>
      <c r="L41" s="184"/>
      <c r="M41" s="184"/>
      <c r="N41" s="184"/>
      <c r="O41" s="184"/>
      <c r="P41" s="184"/>
      <c r="Q41" s="184"/>
      <c r="R41" s="184"/>
      <c r="S41" s="184"/>
      <c r="T41" s="133"/>
      <c r="U41" s="133"/>
      <c r="V41" s="133"/>
      <c r="W41" s="133"/>
    </row>
    <row r="42" spans="8:23">
      <c r="H42" s="133"/>
      <c r="I42" s="133"/>
      <c r="J42" s="133"/>
      <c r="K42" s="133"/>
      <c r="L42" s="184"/>
      <c r="M42" s="184"/>
      <c r="N42" s="184"/>
      <c r="O42" s="184"/>
      <c r="P42" s="184"/>
      <c r="Q42" s="184"/>
      <c r="R42" s="184"/>
      <c r="S42" s="184"/>
      <c r="T42" s="133"/>
      <c r="U42" s="133"/>
      <c r="V42" s="133"/>
      <c r="W42" s="133"/>
    </row>
    <row r="43" spans="8:23">
      <c r="H43" s="133"/>
      <c r="I43" s="133"/>
      <c r="J43" s="133"/>
      <c r="K43" s="133"/>
      <c r="L43" s="184"/>
      <c r="M43" s="184"/>
      <c r="N43" s="184"/>
      <c r="O43" s="184"/>
      <c r="P43" s="184"/>
      <c r="Q43" s="184"/>
      <c r="R43" s="184"/>
      <c r="S43" s="184"/>
      <c r="T43" s="133"/>
      <c r="U43" s="133"/>
      <c r="V43" s="133"/>
      <c r="W43" s="133"/>
    </row>
    <row r="44" spans="8:23">
      <c r="H44" s="133"/>
      <c r="I44" s="133"/>
      <c r="J44" s="133"/>
      <c r="K44" s="133"/>
      <c r="L44" s="133"/>
      <c r="M44" s="133"/>
      <c r="N44" s="133"/>
      <c r="O44" s="133"/>
      <c r="P44" s="133"/>
      <c r="Q44" s="133"/>
      <c r="R44" s="133"/>
      <c r="S44" s="133"/>
      <c r="T44" s="133"/>
      <c r="U44" s="133"/>
      <c r="V44" s="133"/>
      <c r="W44" s="133"/>
    </row>
    <row r="45" spans="8:23">
      <c r="H45" s="133"/>
      <c r="I45" s="133"/>
      <c r="J45" s="133"/>
      <c r="K45" s="133"/>
      <c r="L45" s="133"/>
      <c r="M45" s="133"/>
      <c r="N45" s="133"/>
      <c r="O45" s="133"/>
      <c r="P45" s="133"/>
      <c r="Q45" s="133"/>
      <c r="R45" s="133"/>
      <c r="S45" s="133"/>
      <c r="T45" s="133"/>
      <c r="U45" s="133"/>
      <c r="V45" s="133"/>
      <c r="W45" s="133"/>
    </row>
    <row r="46" spans="8:23">
      <c r="H46" s="133"/>
      <c r="I46" s="133"/>
      <c r="J46" s="133"/>
      <c r="K46" s="133"/>
      <c r="L46" s="133"/>
      <c r="M46" s="133"/>
      <c r="N46" s="133"/>
      <c r="O46" s="133"/>
      <c r="P46" s="133"/>
      <c r="Q46" s="133"/>
      <c r="R46" s="133"/>
      <c r="S46" s="133"/>
      <c r="T46" s="133"/>
      <c r="U46" s="133"/>
      <c r="V46" s="133"/>
      <c r="W46" s="133"/>
    </row>
    <row r="47" spans="8:23">
      <c r="H47" s="133"/>
      <c r="I47" s="133"/>
      <c r="J47" s="133"/>
      <c r="K47" s="133"/>
      <c r="L47" s="133"/>
      <c r="M47" s="133"/>
      <c r="N47" s="133"/>
      <c r="O47" s="133"/>
      <c r="P47" s="133"/>
      <c r="Q47" s="133"/>
      <c r="R47" s="133"/>
      <c r="S47" s="133"/>
      <c r="T47" s="133"/>
      <c r="U47" s="133"/>
      <c r="V47" s="133"/>
      <c r="W47" s="133"/>
    </row>
    <row r="48" spans="8:23">
      <c r="H48" s="133"/>
      <c r="I48" s="133"/>
      <c r="J48" s="133"/>
      <c r="K48" s="133"/>
      <c r="L48" s="133"/>
      <c r="M48" s="133"/>
      <c r="N48" s="133"/>
      <c r="O48" s="133"/>
      <c r="P48" s="133"/>
      <c r="Q48" s="133"/>
      <c r="R48" s="133"/>
      <c r="S48" s="133"/>
      <c r="T48" s="133"/>
      <c r="U48" s="133"/>
      <c r="V48" s="133"/>
      <c r="W48" s="133"/>
    </row>
    <row r="49" spans="8:23">
      <c r="H49" s="133"/>
      <c r="I49" s="133"/>
      <c r="J49" s="133"/>
      <c r="K49" s="133"/>
      <c r="L49" s="133"/>
      <c r="M49" s="133"/>
      <c r="N49" s="133"/>
      <c r="O49" s="133"/>
      <c r="P49" s="133"/>
      <c r="Q49" s="133"/>
      <c r="R49" s="133"/>
      <c r="S49" s="133"/>
      <c r="T49" s="133"/>
      <c r="U49" s="133"/>
      <c r="V49" s="133"/>
      <c r="W49" s="133"/>
    </row>
    <row r="50" spans="8:23">
      <c r="H50" s="133"/>
      <c r="I50" s="133"/>
      <c r="J50" s="133"/>
      <c r="K50" s="133"/>
      <c r="L50" s="133"/>
      <c r="M50" s="133"/>
      <c r="N50" s="133"/>
      <c r="O50" s="133"/>
      <c r="P50" s="133"/>
      <c r="Q50" s="133"/>
      <c r="R50" s="133"/>
      <c r="S50" s="133"/>
      <c r="T50" s="133"/>
      <c r="U50" s="133"/>
      <c r="V50" s="133"/>
      <c r="W50" s="133"/>
    </row>
    <row r="51" spans="8:23">
      <c r="H51" s="133"/>
      <c r="I51" s="133"/>
      <c r="J51" s="133"/>
      <c r="K51" s="133"/>
      <c r="L51" s="133"/>
      <c r="M51" s="133"/>
      <c r="N51" s="133"/>
      <c r="O51" s="133"/>
      <c r="P51" s="133"/>
      <c r="Q51" s="133"/>
      <c r="R51" s="133"/>
      <c r="S51" s="133"/>
      <c r="T51" s="133"/>
      <c r="U51" s="133"/>
      <c r="V51" s="133"/>
      <c r="W51" s="133"/>
    </row>
    <row r="52" spans="8:23">
      <c r="H52" s="133"/>
      <c r="I52" s="133"/>
      <c r="J52" s="133"/>
      <c r="K52" s="133"/>
      <c r="L52" s="133"/>
      <c r="M52" s="133"/>
      <c r="N52" s="133"/>
      <c r="O52" s="133"/>
      <c r="P52" s="133"/>
      <c r="Q52" s="133"/>
      <c r="R52" s="133"/>
      <c r="S52" s="133"/>
      <c r="T52" s="133"/>
      <c r="U52" s="133"/>
      <c r="V52" s="133"/>
      <c r="W52" s="133"/>
    </row>
    <row r="53" spans="8:23">
      <c r="H53" s="133"/>
      <c r="I53" s="133"/>
      <c r="J53" s="133"/>
      <c r="K53" s="133"/>
      <c r="L53" s="133"/>
      <c r="M53" s="133"/>
      <c r="N53" s="133"/>
      <c r="O53" s="133"/>
      <c r="P53" s="133"/>
      <c r="Q53" s="133"/>
      <c r="R53" s="133"/>
      <c r="S53" s="133"/>
      <c r="T53" s="133"/>
      <c r="U53" s="133"/>
      <c r="V53" s="133"/>
      <c r="W53" s="133"/>
    </row>
    <row r="54" spans="8:23">
      <c r="H54" s="133"/>
      <c r="I54" s="133"/>
      <c r="J54" s="133"/>
      <c r="K54" s="133"/>
      <c r="L54" s="133"/>
      <c r="M54" s="133"/>
      <c r="N54" s="133"/>
      <c r="O54" s="133"/>
      <c r="P54" s="133"/>
      <c r="Q54" s="133"/>
      <c r="R54" s="133"/>
      <c r="S54" s="133"/>
      <c r="T54" s="133"/>
      <c r="U54" s="133"/>
      <c r="V54" s="133"/>
      <c r="W54" s="133"/>
    </row>
    <row r="55" spans="8:23">
      <c r="H55" s="133"/>
      <c r="I55" s="133"/>
      <c r="J55" s="133"/>
      <c r="K55" s="133"/>
      <c r="L55" s="133"/>
      <c r="M55" s="133"/>
      <c r="N55" s="133"/>
      <c r="O55" s="133"/>
      <c r="P55" s="133"/>
      <c r="Q55" s="133"/>
      <c r="R55" s="133"/>
      <c r="S55" s="133"/>
      <c r="T55" s="133"/>
      <c r="U55" s="133"/>
      <c r="V55" s="133"/>
      <c r="W55" s="133"/>
    </row>
    <row r="56" spans="8:23">
      <c r="H56" s="133"/>
      <c r="I56" s="133"/>
      <c r="J56" s="133"/>
      <c r="K56" s="133"/>
      <c r="L56" s="133"/>
      <c r="M56" s="133"/>
      <c r="N56" s="133"/>
      <c r="O56" s="133"/>
      <c r="P56" s="133"/>
      <c r="Q56" s="133"/>
      <c r="R56" s="133"/>
      <c r="S56" s="133"/>
      <c r="T56" s="133"/>
      <c r="U56" s="133"/>
      <c r="V56" s="133"/>
      <c r="W56" s="133"/>
    </row>
    <row r="57" spans="8:23">
      <c r="H57" s="133"/>
      <c r="I57" s="133"/>
      <c r="J57" s="133"/>
      <c r="K57" s="133"/>
      <c r="L57" s="133"/>
      <c r="M57" s="133"/>
      <c r="N57" s="133"/>
      <c r="O57" s="133"/>
      <c r="P57" s="133"/>
      <c r="Q57" s="133"/>
      <c r="R57" s="133"/>
      <c r="S57" s="133"/>
      <c r="T57" s="133"/>
      <c r="U57" s="133"/>
      <c r="V57" s="133"/>
      <c r="W57" s="133"/>
    </row>
    <row r="58" spans="8:23">
      <c r="H58" s="133"/>
      <c r="I58" s="133"/>
      <c r="J58" s="133"/>
      <c r="K58" s="133"/>
      <c r="L58" s="133"/>
      <c r="M58" s="133"/>
      <c r="N58" s="133"/>
      <c r="O58" s="133"/>
      <c r="P58" s="133"/>
      <c r="Q58" s="133"/>
      <c r="R58" s="133"/>
      <c r="S58" s="133"/>
      <c r="T58" s="133"/>
      <c r="U58" s="133"/>
      <c r="V58" s="133"/>
      <c r="W58" s="133"/>
    </row>
    <row r="59" spans="8:23">
      <c r="H59" s="133"/>
      <c r="I59" s="133"/>
      <c r="J59" s="133"/>
      <c r="K59" s="133"/>
      <c r="L59" s="133"/>
      <c r="M59" s="133"/>
      <c r="N59" s="133"/>
      <c r="O59" s="133"/>
      <c r="P59" s="133"/>
      <c r="Q59" s="133"/>
      <c r="R59" s="133"/>
      <c r="S59" s="133"/>
      <c r="T59" s="133"/>
      <c r="U59" s="133"/>
      <c r="V59" s="133"/>
      <c r="W59" s="133"/>
    </row>
    <row r="60" spans="8:23">
      <c r="H60" s="133"/>
      <c r="I60" s="133"/>
      <c r="J60" s="133"/>
      <c r="K60" s="133"/>
      <c r="L60" s="133"/>
      <c r="M60" s="133"/>
      <c r="N60" s="133"/>
      <c r="O60" s="133"/>
      <c r="P60" s="133"/>
      <c r="Q60" s="133"/>
      <c r="R60" s="133"/>
      <c r="S60" s="133"/>
      <c r="T60" s="133"/>
      <c r="U60" s="133"/>
      <c r="V60" s="133"/>
      <c r="W60" s="133"/>
    </row>
    <row r="61" spans="8:23">
      <c r="H61" s="133"/>
      <c r="I61" s="133"/>
      <c r="J61" s="133"/>
      <c r="K61" s="133"/>
      <c r="L61" s="133"/>
      <c r="M61" s="133"/>
      <c r="N61" s="133"/>
      <c r="O61" s="133"/>
      <c r="P61" s="133"/>
      <c r="Q61" s="133"/>
      <c r="R61" s="133"/>
      <c r="S61" s="133"/>
      <c r="T61" s="133"/>
      <c r="U61" s="133"/>
      <c r="V61" s="133"/>
      <c r="W61" s="133"/>
    </row>
    <row r="62" spans="8:23">
      <c r="H62" s="133"/>
      <c r="I62" s="133"/>
      <c r="J62" s="133"/>
      <c r="K62" s="133"/>
      <c r="L62" s="133"/>
      <c r="M62" s="133"/>
      <c r="N62" s="133"/>
      <c r="O62" s="133"/>
      <c r="P62" s="133"/>
      <c r="Q62" s="133"/>
      <c r="R62" s="133"/>
      <c r="S62" s="133"/>
      <c r="T62" s="133"/>
      <c r="U62" s="133"/>
      <c r="V62" s="133"/>
      <c r="W62" s="133"/>
    </row>
    <row r="63" spans="8:23">
      <c r="H63" s="133"/>
      <c r="I63" s="133"/>
      <c r="J63" s="133"/>
      <c r="K63" s="133"/>
      <c r="L63" s="133"/>
      <c r="M63" s="133"/>
      <c r="N63" s="133"/>
      <c r="O63" s="133"/>
      <c r="P63" s="133"/>
      <c r="Q63" s="133"/>
      <c r="R63" s="133"/>
      <c r="S63" s="133"/>
      <c r="T63" s="133"/>
      <c r="U63" s="133"/>
      <c r="V63" s="133"/>
      <c r="W63" s="133"/>
    </row>
    <row r="64" spans="8:23">
      <c r="H64" s="133"/>
      <c r="I64" s="133"/>
      <c r="J64" s="133"/>
      <c r="K64" s="133"/>
      <c r="L64" s="133"/>
      <c r="M64" s="133"/>
      <c r="N64" s="133"/>
      <c r="O64" s="133"/>
      <c r="P64" s="133"/>
      <c r="Q64" s="133"/>
      <c r="R64" s="133"/>
      <c r="S64" s="133"/>
      <c r="T64" s="133"/>
      <c r="U64" s="133"/>
      <c r="V64" s="133"/>
      <c r="W64" s="133"/>
    </row>
    <row r="65" spans="8:23">
      <c r="H65" s="133"/>
      <c r="I65" s="133"/>
      <c r="J65" s="133"/>
      <c r="K65" s="133"/>
      <c r="L65" s="133"/>
      <c r="M65" s="133"/>
      <c r="N65" s="133"/>
      <c r="O65" s="133"/>
      <c r="P65" s="133"/>
      <c r="Q65" s="133"/>
      <c r="R65" s="133"/>
      <c r="S65" s="133"/>
      <c r="T65" s="133"/>
      <c r="U65" s="133"/>
      <c r="V65" s="133"/>
      <c r="W65" s="133"/>
    </row>
    <row r="66" spans="8:23">
      <c r="H66" s="133"/>
      <c r="I66" s="133"/>
      <c r="J66" s="133"/>
      <c r="K66" s="133"/>
      <c r="L66" s="133"/>
      <c r="M66" s="133"/>
      <c r="N66" s="133"/>
      <c r="O66" s="133"/>
      <c r="P66" s="133"/>
      <c r="Q66" s="133"/>
      <c r="R66" s="133"/>
      <c r="S66" s="133"/>
      <c r="T66" s="133"/>
      <c r="U66" s="133"/>
      <c r="V66" s="133"/>
      <c r="W66" s="133"/>
    </row>
    <row r="67" spans="8:23">
      <c r="H67" s="133"/>
      <c r="I67" s="133"/>
      <c r="J67" s="133"/>
      <c r="K67" s="133"/>
      <c r="L67" s="133"/>
      <c r="M67" s="133"/>
      <c r="N67" s="133"/>
      <c r="O67" s="133"/>
      <c r="P67" s="133"/>
      <c r="Q67" s="133"/>
      <c r="R67" s="133"/>
      <c r="S67" s="133"/>
      <c r="T67" s="133"/>
      <c r="U67" s="133"/>
      <c r="V67" s="133"/>
      <c r="W67" s="133"/>
    </row>
    <row r="68" spans="8:23">
      <c r="H68" s="133"/>
      <c r="I68" s="133"/>
      <c r="J68" s="133"/>
      <c r="K68" s="133"/>
      <c r="L68" s="133"/>
      <c r="M68" s="133"/>
      <c r="N68" s="133"/>
      <c r="O68" s="133"/>
      <c r="P68" s="133"/>
      <c r="Q68" s="133"/>
      <c r="R68" s="133"/>
      <c r="S68" s="133"/>
      <c r="T68" s="133"/>
      <c r="U68" s="133"/>
      <c r="V68" s="133"/>
      <c r="W68" s="133"/>
    </row>
    <row r="69" spans="8:23">
      <c r="H69" s="133"/>
      <c r="I69" s="133"/>
      <c r="J69" s="133"/>
      <c r="K69" s="133"/>
      <c r="L69" s="133"/>
      <c r="M69" s="133"/>
      <c r="N69" s="133"/>
      <c r="O69" s="133"/>
      <c r="P69" s="133"/>
      <c r="Q69" s="133"/>
      <c r="R69" s="133"/>
      <c r="S69" s="133"/>
      <c r="T69" s="133"/>
      <c r="U69" s="133"/>
      <c r="V69" s="133"/>
      <c r="W69" s="133"/>
    </row>
    <row r="70" spans="8:23">
      <c r="H70" s="133"/>
      <c r="I70" s="133"/>
      <c r="J70" s="133"/>
      <c r="K70" s="133"/>
      <c r="L70" s="133"/>
      <c r="M70" s="133"/>
      <c r="N70" s="133"/>
      <c r="O70" s="133"/>
      <c r="P70" s="133"/>
      <c r="Q70" s="133"/>
      <c r="R70" s="133"/>
      <c r="S70" s="133"/>
      <c r="T70" s="133"/>
      <c r="U70" s="133"/>
      <c r="V70" s="133"/>
      <c r="W70" s="133"/>
    </row>
    <row r="71" spans="8:23">
      <c r="H71" s="133"/>
      <c r="I71" s="133"/>
      <c r="J71" s="133"/>
      <c r="K71" s="133"/>
      <c r="L71" s="133"/>
      <c r="M71" s="133"/>
      <c r="N71" s="133"/>
      <c r="O71" s="133"/>
      <c r="P71" s="133"/>
      <c r="Q71" s="133"/>
      <c r="R71" s="133"/>
      <c r="S71" s="133"/>
      <c r="T71" s="133"/>
      <c r="U71" s="133"/>
      <c r="V71" s="133"/>
      <c r="W71" s="133"/>
    </row>
    <row r="72" spans="8:23">
      <c r="H72" s="133"/>
      <c r="I72" s="133"/>
      <c r="J72" s="133"/>
      <c r="K72" s="133"/>
      <c r="L72" s="133"/>
      <c r="M72" s="133"/>
      <c r="N72" s="133"/>
      <c r="O72" s="133"/>
      <c r="P72" s="133"/>
      <c r="Q72" s="133"/>
      <c r="R72" s="133"/>
      <c r="S72" s="133"/>
      <c r="T72" s="133"/>
      <c r="U72" s="133"/>
      <c r="V72" s="133"/>
      <c r="W72" s="133"/>
    </row>
    <row r="73" spans="8:23">
      <c r="H73" s="133"/>
      <c r="I73" s="133"/>
      <c r="J73" s="133"/>
      <c r="K73" s="133"/>
      <c r="L73" s="133"/>
      <c r="M73" s="133"/>
      <c r="N73" s="133"/>
      <c r="O73" s="133"/>
      <c r="P73" s="133"/>
      <c r="Q73" s="133"/>
      <c r="R73" s="133"/>
      <c r="S73" s="133"/>
      <c r="T73" s="133"/>
      <c r="U73" s="133"/>
      <c r="V73" s="133"/>
      <c r="W73" s="133"/>
    </row>
    <row r="74" spans="8:23">
      <c r="H74" s="133"/>
      <c r="I74" s="133"/>
      <c r="J74" s="133"/>
      <c r="K74" s="133"/>
      <c r="L74" s="133"/>
      <c r="M74" s="133"/>
      <c r="N74" s="133"/>
      <c r="O74" s="133"/>
      <c r="P74" s="133"/>
      <c r="Q74" s="133"/>
      <c r="R74" s="133"/>
      <c r="S74" s="133"/>
      <c r="T74" s="133"/>
      <c r="U74" s="133"/>
      <c r="V74" s="133"/>
      <c r="W74" s="133"/>
    </row>
    <row r="75" spans="8:23">
      <c r="H75" s="133"/>
      <c r="I75" s="133"/>
      <c r="J75" s="133"/>
      <c r="K75" s="133"/>
      <c r="L75" s="133"/>
      <c r="M75" s="133"/>
      <c r="N75" s="133"/>
      <c r="O75" s="133"/>
      <c r="P75" s="133"/>
      <c r="Q75" s="133"/>
      <c r="R75" s="133"/>
      <c r="S75" s="133"/>
      <c r="T75" s="133"/>
      <c r="U75" s="133"/>
      <c r="V75" s="133"/>
      <c r="W75" s="133"/>
    </row>
    <row r="76" spans="8:23">
      <c r="H76" s="133"/>
      <c r="I76" s="133"/>
      <c r="J76" s="133"/>
      <c r="K76" s="133"/>
      <c r="L76" s="133"/>
      <c r="M76" s="133"/>
      <c r="N76" s="133"/>
      <c r="O76" s="133"/>
      <c r="P76" s="133"/>
      <c r="Q76" s="133"/>
      <c r="R76" s="133"/>
      <c r="S76" s="133"/>
      <c r="T76" s="133"/>
      <c r="U76" s="133"/>
      <c r="V76" s="133"/>
      <c r="W76" s="133"/>
    </row>
    <row r="77" spans="8:23">
      <c r="H77" s="133"/>
      <c r="I77" s="133"/>
      <c r="J77" s="133"/>
      <c r="K77" s="133"/>
      <c r="L77" s="133"/>
      <c r="M77" s="133"/>
      <c r="N77" s="133"/>
      <c r="O77" s="133"/>
      <c r="P77" s="133"/>
      <c r="Q77" s="133"/>
      <c r="R77" s="133"/>
      <c r="S77" s="133"/>
      <c r="T77" s="133"/>
      <c r="U77" s="133"/>
      <c r="V77" s="133"/>
      <c r="W77" s="133"/>
    </row>
    <row r="78" spans="8:23">
      <c r="H78" s="133"/>
      <c r="I78" s="133"/>
      <c r="J78" s="133"/>
      <c r="K78" s="133"/>
      <c r="L78" s="133"/>
      <c r="M78" s="133"/>
      <c r="N78" s="133"/>
      <c r="O78" s="133"/>
      <c r="P78" s="133"/>
      <c r="Q78" s="133"/>
      <c r="R78" s="133"/>
      <c r="S78" s="133"/>
      <c r="T78" s="133"/>
      <c r="U78" s="133"/>
      <c r="V78" s="133"/>
      <c r="W78" s="133"/>
    </row>
    <row r="79" spans="8:23">
      <c r="H79" s="133"/>
      <c r="I79" s="133"/>
      <c r="J79" s="133"/>
      <c r="K79" s="133"/>
      <c r="L79" s="133"/>
      <c r="M79" s="133"/>
      <c r="N79" s="133"/>
      <c r="O79" s="133"/>
      <c r="P79" s="133"/>
      <c r="Q79" s="133"/>
      <c r="R79" s="133"/>
      <c r="S79" s="133"/>
      <c r="T79" s="133"/>
      <c r="U79" s="133"/>
      <c r="V79" s="133"/>
      <c r="W79" s="133"/>
    </row>
    <row r="80" spans="8:23">
      <c r="H80" s="133"/>
      <c r="I80" s="133"/>
      <c r="J80" s="133"/>
      <c r="K80" s="133"/>
      <c r="L80" s="133"/>
      <c r="M80" s="133"/>
      <c r="N80" s="133"/>
      <c r="O80" s="133"/>
      <c r="P80" s="133"/>
      <c r="Q80" s="133"/>
      <c r="R80" s="133"/>
      <c r="S80" s="133"/>
      <c r="T80" s="133"/>
      <c r="U80" s="133"/>
      <c r="V80" s="133"/>
      <c r="W80" s="133"/>
    </row>
    <row r="81" spans="8:23">
      <c r="H81" s="133"/>
      <c r="I81" s="133"/>
      <c r="J81" s="133"/>
      <c r="K81" s="133"/>
      <c r="L81" s="133"/>
      <c r="M81" s="133"/>
      <c r="N81" s="133"/>
      <c r="O81" s="133"/>
      <c r="P81" s="133"/>
      <c r="Q81" s="133"/>
      <c r="R81" s="133"/>
      <c r="S81" s="133"/>
      <c r="T81" s="133"/>
      <c r="U81" s="133"/>
      <c r="V81" s="133"/>
      <c r="W81" s="133"/>
    </row>
    <row r="82" spans="8:23">
      <c r="H82" s="133"/>
      <c r="I82" s="133"/>
      <c r="J82" s="133"/>
      <c r="K82" s="133"/>
      <c r="L82" s="133"/>
      <c r="M82" s="133"/>
      <c r="N82" s="133"/>
      <c r="O82" s="133"/>
      <c r="P82" s="133"/>
      <c r="Q82" s="133"/>
      <c r="R82" s="133"/>
      <c r="S82" s="133"/>
      <c r="T82" s="133"/>
      <c r="U82" s="133"/>
      <c r="V82" s="133"/>
      <c r="W82" s="133"/>
    </row>
    <row r="83" spans="8:23">
      <c r="H83" s="133"/>
      <c r="I83" s="133"/>
      <c r="J83" s="133"/>
      <c r="K83" s="133"/>
      <c r="L83" s="133"/>
      <c r="M83" s="133"/>
      <c r="N83" s="133"/>
      <c r="O83" s="133"/>
      <c r="P83" s="133"/>
      <c r="Q83" s="133"/>
      <c r="R83" s="133"/>
      <c r="S83" s="133"/>
      <c r="T83" s="133"/>
      <c r="U83" s="133"/>
      <c r="V83" s="133"/>
      <c r="W83" s="133"/>
    </row>
    <row r="84" spans="8:23">
      <c r="H84" s="133"/>
      <c r="I84" s="133"/>
      <c r="J84" s="133"/>
      <c r="K84" s="133"/>
      <c r="L84" s="133"/>
      <c r="M84" s="133"/>
      <c r="N84" s="133"/>
      <c r="O84" s="133"/>
      <c r="P84" s="133"/>
      <c r="Q84" s="133"/>
      <c r="R84" s="133"/>
      <c r="S84" s="133"/>
      <c r="T84" s="133"/>
      <c r="U84" s="133"/>
      <c r="V84" s="133"/>
      <c r="W84" s="133"/>
    </row>
    <row r="85" spans="8:23">
      <c r="H85" s="133"/>
      <c r="I85" s="133"/>
      <c r="J85" s="133"/>
      <c r="K85" s="133"/>
      <c r="L85" s="133"/>
      <c r="M85" s="133"/>
      <c r="N85" s="133"/>
      <c r="O85" s="133"/>
      <c r="P85" s="133"/>
      <c r="Q85" s="133"/>
      <c r="R85" s="133"/>
      <c r="S85" s="133"/>
      <c r="T85" s="133"/>
      <c r="U85" s="133"/>
      <c r="V85" s="133"/>
      <c r="W85" s="133"/>
    </row>
    <row r="86" spans="8:23">
      <c r="H86" s="133"/>
      <c r="I86" s="133"/>
      <c r="J86" s="133"/>
      <c r="K86" s="133"/>
      <c r="L86" s="133"/>
      <c r="M86" s="133"/>
      <c r="N86" s="133"/>
      <c r="O86" s="133"/>
      <c r="P86" s="133"/>
      <c r="Q86" s="133"/>
      <c r="R86" s="133"/>
      <c r="S86" s="133"/>
      <c r="T86" s="133"/>
      <c r="U86" s="133"/>
      <c r="V86" s="133"/>
      <c r="W86" s="133"/>
    </row>
    <row r="87" spans="8:23">
      <c r="H87" s="133"/>
      <c r="I87" s="133"/>
      <c r="J87" s="133"/>
      <c r="K87" s="133"/>
      <c r="L87" s="133"/>
      <c r="M87" s="133"/>
      <c r="N87" s="133"/>
      <c r="O87" s="133"/>
      <c r="P87" s="133"/>
      <c r="Q87" s="133"/>
      <c r="R87" s="133"/>
      <c r="S87" s="133"/>
      <c r="T87" s="133"/>
      <c r="U87" s="133"/>
      <c r="V87" s="133"/>
      <c r="W87" s="133"/>
    </row>
    <row r="88" spans="8:23">
      <c r="H88" s="133"/>
      <c r="I88" s="133"/>
      <c r="J88" s="133"/>
      <c r="K88" s="133"/>
      <c r="L88" s="133"/>
      <c r="M88" s="133"/>
      <c r="N88" s="133"/>
      <c r="O88" s="133"/>
      <c r="P88" s="133"/>
      <c r="Q88" s="133"/>
      <c r="R88" s="133"/>
      <c r="S88" s="133"/>
      <c r="T88" s="133"/>
      <c r="U88" s="133"/>
      <c r="V88" s="133"/>
      <c r="W88" s="133"/>
    </row>
    <row r="89" spans="8:23">
      <c r="H89" s="133"/>
      <c r="I89" s="133"/>
      <c r="J89" s="133"/>
      <c r="K89" s="133"/>
      <c r="L89" s="133"/>
      <c r="M89" s="133"/>
      <c r="N89" s="133"/>
      <c r="O89" s="133"/>
      <c r="P89" s="133"/>
      <c r="Q89" s="133"/>
      <c r="R89" s="133"/>
      <c r="S89" s="133"/>
      <c r="T89" s="133"/>
      <c r="U89" s="133"/>
      <c r="V89" s="133"/>
      <c r="W89" s="133"/>
    </row>
    <row r="90" spans="8:23">
      <c r="H90" s="133"/>
      <c r="I90" s="133"/>
      <c r="J90" s="133"/>
      <c r="K90" s="133"/>
      <c r="L90" s="133"/>
      <c r="M90" s="133"/>
      <c r="N90" s="133"/>
      <c r="O90" s="133"/>
      <c r="P90" s="133"/>
      <c r="Q90" s="133"/>
      <c r="R90" s="133"/>
      <c r="S90" s="133"/>
      <c r="T90" s="133"/>
      <c r="U90" s="133"/>
      <c r="V90" s="133"/>
      <c r="W90" s="133"/>
    </row>
    <row r="91" spans="8:23">
      <c r="H91" s="133"/>
      <c r="I91" s="133"/>
      <c r="J91" s="133"/>
      <c r="K91" s="133"/>
      <c r="L91" s="133"/>
      <c r="M91" s="133"/>
      <c r="N91" s="133"/>
      <c r="O91" s="133"/>
      <c r="P91" s="133"/>
      <c r="Q91" s="133"/>
      <c r="R91" s="133"/>
      <c r="S91" s="133"/>
      <c r="T91" s="133"/>
      <c r="U91" s="133"/>
      <c r="V91" s="133"/>
      <c r="W91" s="133"/>
    </row>
    <row r="92" spans="8:23">
      <c r="H92" s="133"/>
      <c r="I92" s="133"/>
      <c r="J92" s="133"/>
      <c r="K92" s="133"/>
      <c r="L92" s="133"/>
      <c r="M92" s="133"/>
      <c r="N92" s="133"/>
      <c r="O92" s="133"/>
      <c r="P92" s="133"/>
      <c r="Q92" s="133"/>
      <c r="R92" s="133"/>
      <c r="S92" s="133"/>
      <c r="T92" s="133"/>
      <c r="U92" s="133"/>
      <c r="V92" s="133"/>
      <c r="W92" s="133"/>
    </row>
    <row r="93" spans="8:23">
      <c r="H93" s="133"/>
      <c r="I93" s="133"/>
      <c r="J93" s="133"/>
      <c r="K93" s="133"/>
      <c r="L93" s="133"/>
      <c r="M93" s="133"/>
      <c r="N93" s="133"/>
      <c r="O93" s="133"/>
      <c r="P93" s="133"/>
      <c r="Q93" s="133"/>
      <c r="R93" s="133"/>
      <c r="S93" s="133"/>
      <c r="T93" s="133"/>
      <c r="U93" s="133"/>
      <c r="V93" s="133"/>
      <c r="W93" s="133"/>
    </row>
    <row r="94" spans="8:23">
      <c r="H94" s="133"/>
      <c r="I94" s="133"/>
      <c r="J94" s="133"/>
      <c r="K94" s="133"/>
      <c r="L94" s="133"/>
      <c r="M94" s="133"/>
      <c r="N94" s="133"/>
      <c r="O94" s="133"/>
      <c r="P94" s="133"/>
      <c r="Q94" s="133"/>
      <c r="R94" s="133"/>
      <c r="S94" s="133"/>
      <c r="T94" s="133"/>
      <c r="U94" s="133"/>
      <c r="V94" s="133"/>
      <c r="W94" s="133"/>
    </row>
    <row r="95" spans="8:23">
      <c r="H95" s="133"/>
      <c r="I95" s="133"/>
      <c r="J95" s="133"/>
      <c r="K95" s="133"/>
      <c r="L95" s="133"/>
      <c r="M95" s="133"/>
      <c r="N95" s="133"/>
      <c r="O95" s="133"/>
      <c r="P95" s="133"/>
      <c r="Q95" s="133"/>
      <c r="R95" s="133"/>
      <c r="S95" s="133"/>
      <c r="T95" s="133"/>
      <c r="U95" s="133"/>
      <c r="V95" s="133"/>
      <c r="W95" s="133"/>
    </row>
    <row r="96" spans="8:23">
      <c r="H96" s="133"/>
      <c r="I96" s="133"/>
      <c r="J96" s="133"/>
      <c r="K96" s="133"/>
      <c r="L96" s="133"/>
      <c r="M96" s="133"/>
      <c r="N96" s="133"/>
      <c r="O96" s="133"/>
      <c r="P96" s="133"/>
      <c r="Q96" s="133"/>
      <c r="R96" s="133"/>
      <c r="S96" s="133"/>
      <c r="T96" s="133"/>
      <c r="U96" s="133"/>
      <c r="V96" s="133"/>
      <c r="W96" s="133"/>
    </row>
    <row r="97" spans="8:23">
      <c r="H97" s="133"/>
      <c r="I97" s="133"/>
      <c r="J97" s="133"/>
      <c r="K97" s="133"/>
      <c r="L97" s="133"/>
      <c r="M97" s="133"/>
      <c r="N97" s="133"/>
      <c r="O97" s="133"/>
      <c r="P97" s="133"/>
      <c r="Q97" s="133"/>
      <c r="R97" s="133"/>
      <c r="S97" s="133"/>
      <c r="T97" s="133"/>
      <c r="U97" s="133"/>
      <c r="V97" s="133"/>
      <c r="W97" s="133"/>
    </row>
    <row r="98" spans="8:23">
      <c r="H98" s="133"/>
      <c r="I98" s="133"/>
      <c r="J98" s="133"/>
      <c r="K98" s="133"/>
      <c r="L98" s="133"/>
      <c r="M98" s="133"/>
      <c r="N98" s="133"/>
      <c r="O98" s="133"/>
      <c r="P98" s="133"/>
      <c r="Q98" s="133"/>
      <c r="R98" s="133"/>
      <c r="S98" s="133"/>
      <c r="T98" s="133"/>
      <c r="U98" s="133"/>
      <c r="V98" s="133"/>
      <c r="W98" s="133"/>
    </row>
    <row r="99" spans="8:23">
      <c r="H99" s="133"/>
      <c r="I99" s="133"/>
      <c r="J99" s="133"/>
      <c r="K99" s="133"/>
      <c r="L99" s="133"/>
      <c r="M99" s="133"/>
      <c r="N99" s="133"/>
      <c r="O99" s="133"/>
      <c r="P99" s="133"/>
      <c r="Q99" s="133"/>
      <c r="R99" s="133"/>
      <c r="S99" s="133"/>
      <c r="T99" s="133"/>
      <c r="U99" s="133"/>
      <c r="V99" s="133"/>
      <c r="W99" s="133"/>
    </row>
    <row r="100" spans="8:23">
      <c r="H100" s="133"/>
      <c r="I100" s="133"/>
      <c r="J100" s="133"/>
      <c r="K100" s="133"/>
      <c r="L100" s="133"/>
      <c r="M100" s="133"/>
      <c r="N100" s="133"/>
      <c r="O100" s="133"/>
      <c r="P100" s="133"/>
      <c r="Q100" s="133"/>
      <c r="R100" s="133"/>
      <c r="S100" s="133"/>
      <c r="T100" s="133"/>
      <c r="U100" s="133"/>
      <c r="V100" s="133"/>
      <c r="W100" s="133"/>
    </row>
    <row r="101" spans="8:23">
      <c r="H101" s="133"/>
      <c r="I101" s="133"/>
      <c r="J101" s="133"/>
      <c r="K101" s="133"/>
      <c r="L101" s="133"/>
      <c r="M101" s="133"/>
      <c r="N101" s="133"/>
      <c r="O101" s="133"/>
      <c r="P101" s="133"/>
      <c r="Q101" s="133"/>
      <c r="R101" s="133"/>
      <c r="S101" s="133"/>
      <c r="T101" s="133"/>
      <c r="U101" s="133"/>
      <c r="V101" s="133"/>
      <c r="W101" s="133"/>
    </row>
    <row r="102" spans="8:23">
      <c r="H102" s="133"/>
      <c r="I102" s="133"/>
      <c r="J102" s="133"/>
      <c r="K102" s="133"/>
      <c r="L102" s="133"/>
      <c r="M102" s="133"/>
      <c r="N102" s="133"/>
      <c r="O102" s="133"/>
      <c r="P102" s="133"/>
      <c r="Q102" s="133"/>
      <c r="R102" s="133"/>
      <c r="S102" s="133"/>
      <c r="T102" s="133"/>
      <c r="U102" s="133"/>
      <c r="V102" s="133"/>
      <c r="W102" s="133"/>
    </row>
    <row r="103" spans="8:23">
      <c r="H103" s="133"/>
      <c r="I103" s="133"/>
      <c r="J103" s="133"/>
      <c r="K103" s="133"/>
      <c r="L103" s="133"/>
      <c r="M103" s="133"/>
      <c r="N103" s="133"/>
      <c r="O103" s="133"/>
      <c r="P103" s="133"/>
      <c r="Q103" s="133"/>
      <c r="R103" s="133"/>
      <c r="S103" s="133"/>
      <c r="T103" s="133"/>
      <c r="U103" s="133"/>
      <c r="V103" s="133"/>
      <c r="W103" s="133"/>
    </row>
    <row r="104" spans="8:23">
      <c r="H104" s="133"/>
      <c r="I104" s="133"/>
      <c r="J104" s="133"/>
      <c r="K104" s="133"/>
      <c r="L104" s="133"/>
      <c r="M104" s="133"/>
      <c r="N104" s="133"/>
      <c r="O104" s="133"/>
      <c r="P104" s="133"/>
      <c r="Q104" s="133"/>
      <c r="R104" s="133"/>
      <c r="S104" s="133"/>
      <c r="T104" s="133"/>
      <c r="U104" s="133"/>
      <c r="V104" s="133"/>
      <c r="W104" s="133"/>
    </row>
    <row r="105" spans="8:23">
      <c r="H105" s="133"/>
      <c r="I105" s="133"/>
      <c r="J105" s="133"/>
      <c r="K105" s="133"/>
      <c r="L105" s="133"/>
      <c r="M105" s="133"/>
      <c r="N105" s="133"/>
      <c r="O105" s="133"/>
      <c r="P105" s="133"/>
      <c r="Q105" s="133"/>
      <c r="R105" s="133"/>
      <c r="S105" s="133"/>
      <c r="T105" s="133"/>
      <c r="U105" s="133"/>
      <c r="V105" s="133"/>
      <c r="W105" s="133"/>
    </row>
    <row r="106" spans="8:23">
      <c r="H106" s="133"/>
      <c r="I106" s="133"/>
      <c r="J106" s="133"/>
      <c r="K106" s="133"/>
      <c r="L106" s="133"/>
      <c r="M106" s="133"/>
      <c r="N106" s="133"/>
      <c r="O106" s="133"/>
      <c r="P106" s="133"/>
      <c r="Q106" s="133"/>
      <c r="R106" s="133"/>
      <c r="S106" s="133"/>
      <c r="T106" s="133"/>
      <c r="U106" s="133"/>
      <c r="V106" s="133"/>
      <c r="W106" s="133"/>
    </row>
    <row r="107" spans="8:23">
      <c r="H107" s="133"/>
      <c r="I107" s="133"/>
      <c r="J107" s="133"/>
      <c r="K107" s="133"/>
      <c r="L107" s="133"/>
      <c r="M107" s="133"/>
      <c r="N107" s="133"/>
      <c r="O107" s="133"/>
      <c r="P107" s="133"/>
      <c r="Q107" s="133"/>
      <c r="R107" s="133"/>
      <c r="S107" s="133"/>
      <c r="T107" s="133"/>
      <c r="U107" s="133"/>
      <c r="V107" s="133"/>
      <c r="W107" s="133"/>
    </row>
    <row r="108" spans="8:23">
      <c r="H108" s="133"/>
      <c r="I108" s="133"/>
      <c r="J108" s="133"/>
      <c r="K108" s="133"/>
      <c r="L108" s="133"/>
      <c r="M108" s="133"/>
      <c r="N108" s="133"/>
      <c r="O108" s="133"/>
      <c r="P108" s="133"/>
      <c r="Q108" s="133"/>
      <c r="R108" s="133"/>
      <c r="S108" s="133"/>
      <c r="T108" s="133"/>
      <c r="U108" s="133"/>
      <c r="V108" s="133"/>
      <c r="W108" s="133"/>
    </row>
    <row r="109" spans="8:23">
      <c r="H109" s="133"/>
      <c r="I109" s="133"/>
      <c r="J109" s="133"/>
      <c r="K109" s="133"/>
      <c r="L109" s="133"/>
      <c r="M109" s="133"/>
      <c r="N109" s="133"/>
      <c r="O109" s="133"/>
      <c r="P109" s="133"/>
      <c r="Q109" s="133"/>
      <c r="R109" s="133"/>
      <c r="S109" s="133"/>
      <c r="T109" s="133"/>
      <c r="U109" s="133"/>
      <c r="V109" s="133"/>
      <c r="W109" s="133"/>
    </row>
    <row r="110" spans="8:23">
      <c r="H110" s="133"/>
      <c r="I110" s="133"/>
      <c r="J110" s="133"/>
      <c r="K110" s="133"/>
      <c r="L110" s="133"/>
      <c r="M110" s="133"/>
      <c r="N110" s="133"/>
      <c r="O110" s="133"/>
      <c r="P110" s="133"/>
      <c r="Q110" s="133"/>
      <c r="R110" s="133"/>
      <c r="S110" s="133"/>
      <c r="T110" s="133"/>
      <c r="U110" s="133"/>
      <c r="V110" s="133"/>
      <c r="W110" s="133"/>
    </row>
    <row r="111" spans="8:23">
      <c r="H111" s="133"/>
      <c r="I111" s="133"/>
      <c r="J111" s="133"/>
      <c r="K111" s="133"/>
      <c r="L111" s="133"/>
      <c r="M111" s="133"/>
      <c r="N111" s="133"/>
      <c r="O111" s="133"/>
      <c r="P111" s="133"/>
      <c r="Q111" s="133"/>
      <c r="R111" s="133"/>
      <c r="S111" s="133"/>
      <c r="T111" s="133"/>
      <c r="U111" s="133"/>
      <c r="V111" s="133"/>
      <c r="W111" s="133"/>
    </row>
    <row r="112" spans="8:23">
      <c r="H112" s="133"/>
      <c r="I112" s="133"/>
      <c r="J112" s="133"/>
      <c r="K112" s="133"/>
      <c r="L112" s="133"/>
      <c r="M112" s="133"/>
      <c r="N112" s="133"/>
      <c r="O112" s="133"/>
      <c r="P112" s="133"/>
      <c r="Q112" s="133"/>
      <c r="R112" s="133"/>
      <c r="S112" s="133"/>
      <c r="T112" s="133"/>
      <c r="U112" s="133"/>
      <c r="V112" s="133"/>
      <c r="W112" s="133"/>
    </row>
    <row r="113" spans="8:23">
      <c r="H113" s="133"/>
      <c r="I113" s="133"/>
      <c r="J113" s="133"/>
      <c r="K113" s="133"/>
      <c r="L113" s="133"/>
      <c r="M113" s="133"/>
      <c r="N113" s="133"/>
      <c r="O113" s="133"/>
      <c r="P113" s="133"/>
      <c r="Q113" s="133"/>
      <c r="R113" s="133"/>
      <c r="S113" s="133"/>
      <c r="T113" s="133"/>
      <c r="U113" s="133"/>
      <c r="V113" s="133"/>
      <c r="W113" s="133"/>
    </row>
    <row r="114" spans="8:23">
      <c r="H114" s="133"/>
      <c r="I114" s="133"/>
      <c r="J114" s="133"/>
      <c r="K114" s="133"/>
      <c r="L114" s="133"/>
      <c r="M114" s="133"/>
      <c r="N114" s="133"/>
      <c r="O114" s="133"/>
      <c r="P114" s="133"/>
      <c r="Q114" s="133"/>
      <c r="R114" s="133"/>
      <c r="S114" s="133"/>
      <c r="T114" s="133"/>
      <c r="U114" s="133"/>
      <c r="V114" s="133"/>
      <c r="W114" s="133"/>
    </row>
    <row r="115" spans="8:23">
      <c r="H115" s="133"/>
      <c r="I115" s="133"/>
      <c r="J115" s="133"/>
      <c r="K115" s="133"/>
      <c r="L115" s="133"/>
      <c r="M115" s="133"/>
      <c r="N115" s="133"/>
      <c r="O115" s="133"/>
      <c r="P115" s="133"/>
      <c r="Q115" s="133"/>
      <c r="R115" s="133"/>
      <c r="S115" s="133"/>
      <c r="T115" s="133"/>
      <c r="U115" s="133"/>
      <c r="V115" s="133"/>
      <c r="W115" s="133"/>
    </row>
    <row r="116" spans="8:23">
      <c r="H116" s="133"/>
      <c r="I116" s="133"/>
      <c r="J116" s="133"/>
      <c r="K116" s="133"/>
      <c r="L116" s="133"/>
      <c r="M116" s="133"/>
      <c r="N116" s="133"/>
      <c r="O116" s="133"/>
      <c r="P116" s="133"/>
      <c r="Q116" s="133"/>
      <c r="R116" s="133"/>
      <c r="S116" s="133"/>
      <c r="T116" s="133"/>
      <c r="U116" s="133"/>
      <c r="V116" s="133"/>
      <c r="W116" s="133"/>
    </row>
    <row r="117" spans="8:23">
      <c r="H117" s="133"/>
      <c r="I117" s="133"/>
      <c r="J117" s="133"/>
      <c r="K117" s="133"/>
      <c r="L117" s="133"/>
      <c r="M117" s="133"/>
      <c r="N117" s="133"/>
      <c r="O117" s="133"/>
      <c r="P117" s="133"/>
      <c r="Q117" s="133"/>
      <c r="R117" s="133"/>
      <c r="S117" s="133"/>
      <c r="T117" s="133"/>
      <c r="U117" s="133"/>
      <c r="V117" s="133"/>
      <c r="W117" s="133"/>
    </row>
    <row r="118" spans="8:23">
      <c r="H118" s="133"/>
      <c r="I118" s="133"/>
      <c r="J118" s="133"/>
      <c r="K118" s="133"/>
      <c r="L118" s="133"/>
      <c r="M118" s="133"/>
      <c r="N118" s="133"/>
      <c r="O118" s="133"/>
      <c r="P118" s="133"/>
      <c r="Q118" s="133"/>
      <c r="R118" s="133"/>
      <c r="S118" s="133"/>
      <c r="T118" s="133"/>
      <c r="U118" s="133"/>
      <c r="V118" s="133"/>
      <c r="W118" s="133"/>
    </row>
    <row r="119" spans="8:23">
      <c r="P119" s="133"/>
      <c r="Q119" s="133"/>
      <c r="R119" s="133"/>
      <c r="S119" s="133"/>
      <c r="T119" s="133"/>
      <c r="U119" s="133"/>
      <c r="V119" s="133"/>
      <c r="W119" s="133"/>
    </row>
    <row r="120" spans="8:23">
      <c r="P120" s="133"/>
      <c r="Q120" s="133"/>
      <c r="R120" s="133"/>
      <c r="S120" s="133"/>
      <c r="T120" s="133"/>
      <c r="U120" s="133"/>
      <c r="V120" s="133"/>
      <c r="W120" s="133"/>
    </row>
    <row r="121" spans="8:23">
      <c r="P121" s="133"/>
      <c r="Q121" s="133"/>
      <c r="R121" s="133"/>
      <c r="S121" s="133"/>
      <c r="T121" s="133"/>
      <c r="U121" s="133"/>
      <c r="V121" s="133"/>
      <c r="W121" s="133"/>
    </row>
    <row r="122" spans="8:23">
      <c r="P122" s="133"/>
      <c r="Q122" s="133"/>
      <c r="R122" s="133"/>
      <c r="S122" s="133"/>
      <c r="T122" s="133"/>
      <c r="U122" s="133"/>
      <c r="V122" s="133"/>
      <c r="W122" s="133"/>
    </row>
    <row r="123" spans="8:23">
      <c r="P123" s="133"/>
      <c r="Q123" s="133"/>
      <c r="R123" s="133"/>
      <c r="S123" s="133"/>
      <c r="T123" s="133"/>
      <c r="U123" s="133"/>
      <c r="V123" s="133"/>
      <c r="W123" s="133"/>
    </row>
    <row r="124" spans="8:23">
      <c r="P124" s="133"/>
      <c r="Q124" s="133"/>
      <c r="R124" s="133"/>
      <c r="S124" s="133"/>
      <c r="T124" s="133"/>
      <c r="U124" s="133"/>
      <c r="V124" s="133"/>
      <c r="W124" s="133"/>
    </row>
    <row r="125" spans="8:23">
      <c r="P125" s="133"/>
      <c r="Q125" s="133"/>
      <c r="R125" s="133"/>
      <c r="S125" s="133"/>
      <c r="T125" s="133"/>
      <c r="U125" s="133"/>
      <c r="V125" s="133"/>
      <c r="W125" s="133"/>
    </row>
    <row r="126" spans="8:23">
      <c r="P126" s="133"/>
      <c r="Q126" s="133"/>
      <c r="R126" s="133"/>
      <c r="S126" s="133"/>
      <c r="T126" s="133"/>
      <c r="U126" s="133"/>
      <c r="V126" s="133"/>
      <c r="W126" s="133"/>
    </row>
    <row r="127" spans="8:23">
      <c r="P127" s="134"/>
      <c r="Q127" s="134"/>
      <c r="R127" s="134"/>
      <c r="S127" s="134"/>
      <c r="T127" s="134"/>
      <c r="U127" s="134"/>
      <c r="V127" s="134"/>
      <c r="W127" s="134"/>
    </row>
    <row r="128" spans="8:23">
      <c r="P128" s="134"/>
      <c r="Q128" s="134"/>
      <c r="R128" s="134"/>
      <c r="S128" s="134"/>
      <c r="T128" s="134"/>
      <c r="U128" s="134"/>
      <c r="V128" s="134"/>
      <c r="W128" s="134"/>
    </row>
    <row r="129" spans="16:23">
      <c r="P129" s="134"/>
      <c r="Q129" s="134"/>
      <c r="R129" s="134"/>
      <c r="S129" s="134"/>
      <c r="T129" s="134"/>
      <c r="U129" s="134"/>
      <c r="V129" s="134"/>
      <c r="W129" s="134"/>
    </row>
    <row r="130" spans="16:23">
      <c r="P130" s="128"/>
      <c r="Q130" s="128"/>
      <c r="R130" s="128"/>
      <c r="S130" s="128"/>
      <c r="T130" s="128"/>
      <c r="U130" s="128"/>
      <c r="V130" s="128"/>
      <c r="W130" s="128"/>
    </row>
  </sheetData>
  <sheetProtection algorithmName="SHA-512" hashValue="POxdtduNbdnZllGajGFsxZnS8yEp3n1PSe25m8e40RZXsFXIyhgcUgplVGRk+u/rsKGTcJeeScUVNH+aWoJgrQ==" saltValue="0DR6syqYrTXG41AiUASdAA==" spinCount="100000" sheet="1" objects="1" scenarios="1"/>
  <mergeCells count="4">
    <mergeCell ref="F3:G3"/>
    <mergeCell ref="B2:X2"/>
    <mergeCell ref="H3:O3"/>
    <mergeCell ref="P3:W3"/>
  </mergeCells>
  <phoneticPr fontId="66" type="noConversion"/>
  <conditionalFormatting sqref="H3">
    <cfRule type="containsText" dxfId="58" priority="2" operator="containsText" text="Insufficient">
      <formula>NOT(ISERROR(SEARCH("Insufficient",H3)))</formula>
    </cfRule>
  </conditionalFormatting>
  <conditionalFormatting sqref="H4:X4">
    <cfRule type="containsText" dxfId="57" priority="4" operator="containsText" text="Insufficient">
      <formula>NOT(ISERROR(SEARCH("Insufficient",H4)))</formula>
    </cfRule>
  </conditionalFormatting>
  <conditionalFormatting sqref="P3">
    <cfRule type="containsText" dxfId="56" priority="1" operator="containsText" text="Insufficient">
      <formula>NOT(ISERROR(SEARCH("Insufficient",P3)))</formula>
    </cfRule>
  </conditionalFormatting>
  <conditionalFormatting sqref="P1:W1 H20:O25 P20:W1048576 I26:O26 H27:O118">
    <cfRule type="containsText" dxfId="55" priority="9" operator="containsText" text="Insufficient">
      <formula>NOT(ISERROR(SEARCH("Insufficient",H1)))</formula>
    </cfRule>
  </conditionalFormatting>
  <dataValidations count="2">
    <dataValidation type="list" allowBlank="1" showInputMessage="1" showErrorMessage="1" sqref="C5:C19" xr:uid="{C5CF6F05-FB63-5545-9B47-3BF135AEC39C}">
      <formula1>SalaryCodes</formula1>
    </dataValidation>
    <dataValidation type="decimal" allowBlank="1" showInputMessage="1" showErrorMessage="1" errorTitle="Invalid FTE" error="Value must be between 0.001 and 1.0" promptTitle="FTE" prompt="Between 0.001 and 1.00_x000a_Only two decimal places will display." sqref="E5:E19" xr:uid="{22F6EF76-7C61-8C4C-80B5-5FD13117AFAF}">
      <formula1>0.001</formula1>
      <formula2>1</formula2>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1ACF85F6-6B49-7245-ADE1-554773049FD6}">
          <x14:formula1>
            <xm:f>'Salary cost codes'!$B$2:$B$5</xm:f>
          </x14:formula1>
          <xm:sqref>D5:D19</xm:sqref>
        </x14:dataValidation>
        <x14:dataValidation type="custom" allowBlank="1" showInputMessage="1" showErrorMessage="1" errorTitle="Invalid start date!" error="Staff contracts must fall within the start and end dates of the project." xr:uid="{993FA4BC-9315-EC47-AD37-8D3E3BA6BD74}">
          <x14:formula1>
            <xm:f>AND(F5&gt;='Summary Sheet'!$G$14,F5&lt;='Summary Sheet'!$I$14)</xm:f>
          </x14:formula1>
          <xm:sqref>G5:G6 F13:G19 G11:G12 F7:G10</xm:sqref>
        </x14:dataValidation>
        <x14:dataValidation type="custom" allowBlank="1" showInputMessage="1" showErrorMessage="1" errorTitle="Invalid start date!" error="=concatenate(&quot;blah&quot;,&quot; &quot;,&quot;foo&quot;)" xr:uid="{5FB7D093-77A1-0B47-8B7A-4B46E2BCE149}">
          <x14:formula1>
            <xm:f>AND(F5&gt;='Summary Sheet'!$G$14,F5&lt;='Summary Sheet'!$I$14)</xm:f>
          </x14:formula1>
          <xm:sqref>F5:F6 F11:F12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1774-8DBD-1D4E-BAE9-BC9E9ABD4DDB}">
  <sheetPr>
    <tabColor rgb="FF92D050"/>
  </sheetPr>
  <dimension ref="A2:AX151"/>
  <sheetViews>
    <sheetView zoomScaleNormal="100" workbookViewId="0">
      <selection activeCell="C9" sqref="C9"/>
    </sheetView>
  </sheetViews>
  <sheetFormatPr defaultColWidth="8.88671875" defaultRowHeight="14.4" outlineLevelCol="1"/>
  <cols>
    <col min="1" max="1" width="7.44140625" customWidth="1"/>
    <col min="2" max="2" width="26.44140625" customWidth="1"/>
    <col min="3" max="3" width="17.44140625" customWidth="1"/>
    <col min="4" max="4" width="40.44140625" customWidth="1"/>
    <col min="5" max="8" width="12.44140625" customWidth="1" outlineLevel="1"/>
    <col min="9" max="9" width="11.88671875" customWidth="1"/>
    <col min="10" max="13" width="11.88671875" customWidth="1" outlineLevel="1"/>
    <col min="14" max="14" width="11.88671875" customWidth="1"/>
    <col min="15" max="18" width="11.88671875" customWidth="1" outlineLevel="1"/>
    <col min="19" max="19" width="11.88671875" customWidth="1"/>
    <col min="20" max="23" width="11.88671875" customWidth="1" outlineLevel="1"/>
    <col min="24" max="24" width="11.88671875" customWidth="1"/>
    <col min="25" max="28" width="11.88671875" customWidth="1" outlineLevel="1"/>
    <col min="29" max="29" width="11.88671875" customWidth="1"/>
    <col min="30" max="33" width="11.88671875" customWidth="1" outlineLevel="1"/>
    <col min="34" max="34" width="11.88671875" customWidth="1"/>
    <col min="35" max="38" width="11.88671875" customWidth="1" outlineLevel="1"/>
    <col min="39" max="39" width="11.88671875" customWidth="1"/>
    <col min="40" max="43" width="11.88671875" customWidth="1" outlineLevel="1"/>
    <col min="44" max="44" width="11.88671875" customWidth="1"/>
  </cols>
  <sheetData>
    <row r="2" spans="1:50" ht="39" customHeight="1" thickBot="1">
      <c r="B2" s="575" t="s">
        <v>341</v>
      </c>
      <c r="C2" s="575"/>
      <c r="D2" s="575"/>
      <c r="E2" s="575"/>
      <c r="F2" s="575"/>
      <c r="G2" s="575"/>
      <c r="H2" s="575"/>
      <c r="I2" s="575"/>
      <c r="J2" s="575"/>
      <c r="K2" s="575"/>
      <c r="L2" s="575"/>
      <c r="M2" s="575"/>
      <c r="N2" s="575"/>
      <c r="O2" s="575"/>
      <c r="P2" s="575"/>
      <c r="Q2" s="575"/>
      <c r="R2" s="575"/>
      <c r="S2" s="575"/>
      <c r="T2" s="575"/>
      <c r="U2" s="575"/>
      <c r="V2" s="575"/>
      <c r="W2" s="575"/>
      <c r="X2" s="575"/>
      <c r="Y2" s="575"/>
      <c r="AS2" s="6"/>
      <c r="AT2" s="6"/>
      <c r="AU2" s="6"/>
      <c r="AV2" s="6"/>
      <c r="AW2" s="6"/>
      <c r="AX2" s="6"/>
    </row>
    <row r="3" spans="1:50" s="6" customFormat="1" ht="16.2" thickBot="1">
      <c r="E3" s="364" t="str">
        <f>G3</f>
        <v/>
      </c>
      <c r="F3" s="365" t="str">
        <f>G3</f>
        <v/>
      </c>
      <c r="G3" s="267" t="str">
        <f>'Summary Sheet'!B22</f>
        <v/>
      </c>
      <c r="H3" s="365" t="str">
        <f>G3</f>
        <v/>
      </c>
      <c r="I3" s="366" t="str">
        <f>G3</f>
        <v/>
      </c>
      <c r="J3" s="364" t="str">
        <f>L3</f>
        <v/>
      </c>
      <c r="K3" s="365" t="str">
        <f>L3</f>
        <v/>
      </c>
      <c r="L3" s="267" t="str">
        <f>'Summary Sheet'!C22</f>
        <v/>
      </c>
      <c r="M3" s="365" t="str">
        <f>L3</f>
        <v/>
      </c>
      <c r="N3" s="366" t="str">
        <f>L3</f>
        <v/>
      </c>
      <c r="O3" s="364" t="str">
        <f>Q3</f>
        <v/>
      </c>
      <c r="P3" s="365" t="str">
        <f>Q3</f>
        <v/>
      </c>
      <c r="Q3" s="267" t="str">
        <f>'Summary Sheet'!D22</f>
        <v/>
      </c>
      <c r="R3" s="365" t="str">
        <f>Q3</f>
        <v/>
      </c>
      <c r="S3" s="366" t="str">
        <f>Q3</f>
        <v/>
      </c>
      <c r="T3" s="364" t="str">
        <f>V3</f>
        <v/>
      </c>
      <c r="U3" s="365" t="str">
        <f>V3</f>
        <v/>
      </c>
      <c r="V3" s="267" t="str">
        <f>'Summary Sheet'!E22</f>
        <v/>
      </c>
      <c r="W3" s="365" t="str">
        <f>V3</f>
        <v/>
      </c>
      <c r="X3" s="366" t="str">
        <f>V3</f>
        <v/>
      </c>
      <c r="Y3" s="364" t="str">
        <f>AA3</f>
        <v/>
      </c>
      <c r="Z3" s="367" t="str">
        <f>AA3</f>
        <v/>
      </c>
      <c r="AA3" s="260" t="str">
        <f>'Summary Sheet'!F22</f>
        <v/>
      </c>
      <c r="AB3" s="367" t="str">
        <f>AA3</f>
        <v/>
      </c>
      <c r="AC3" s="368" t="str">
        <f>AA3</f>
        <v/>
      </c>
      <c r="AD3" s="369" t="str">
        <f>AF3</f>
        <v/>
      </c>
      <c r="AE3" s="367" t="str">
        <f>AF3</f>
        <v/>
      </c>
      <c r="AF3" s="260" t="str">
        <f>'Summary Sheet'!G22</f>
        <v/>
      </c>
      <c r="AG3" s="367" t="str">
        <f>AF3</f>
        <v/>
      </c>
      <c r="AH3" s="368" t="str">
        <f>AF3</f>
        <v/>
      </c>
      <c r="AI3" s="367" t="str">
        <f>AK3</f>
        <v/>
      </c>
      <c r="AJ3" s="367" t="str">
        <f>AK3</f>
        <v/>
      </c>
      <c r="AK3" s="260" t="str">
        <f>'Summary Sheet'!H22</f>
        <v/>
      </c>
      <c r="AL3" s="367" t="str">
        <f>AK3</f>
        <v/>
      </c>
      <c r="AM3" s="368" t="str">
        <f>AK3</f>
        <v/>
      </c>
      <c r="AN3" s="369" t="str">
        <f>AP3</f>
        <v/>
      </c>
      <c r="AO3" s="367" t="str">
        <f>AP3</f>
        <v/>
      </c>
      <c r="AP3" s="260" t="str">
        <f>'Summary Sheet'!I22</f>
        <v/>
      </c>
      <c r="AQ3" s="367" t="str">
        <f>AP3</f>
        <v/>
      </c>
      <c r="AR3" s="368" t="str">
        <f>AP3</f>
        <v/>
      </c>
      <c r="AS3" s="51"/>
      <c r="AT3" s="7"/>
    </row>
    <row r="4" spans="1:50" s="6" customFormat="1" ht="32.1" customHeight="1">
      <c r="A4" s="290" t="s">
        <v>332</v>
      </c>
      <c r="B4" s="291" t="s">
        <v>333</v>
      </c>
      <c r="C4" s="291" t="s">
        <v>334</v>
      </c>
      <c r="D4" s="292" t="s">
        <v>335</v>
      </c>
      <c r="E4" s="293" t="s">
        <v>342</v>
      </c>
      <c r="F4" s="294" t="s">
        <v>343</v>
      </c>
      <c r="G4" s="294" t="s">
        <v>223</v>
      </c>
      <c r="H4" s="295" t="str">
        <f>IF(G3&lt;&gt;"",CONCATENATE("Oncosts (",IF(FundingSource="ARC",INDEX(CasOnCostRates,2,MATCH(G$3,SalaryYears,0))*100,INDEX(CasOnCostRates,2,MATCH(G$3,SalaryYears,0))*100),"%)"),"Oncosts")</f>
        <v>Oncosts</v>
      </c>
      <c r="I4" s="296" t="s">
        <v>221</v>
      </c>
      <c r="J4" s="293" t="s">
        <v>342</v>
      </c>
      <c r="K4" s="294" t="s">
        <v>343</v>
      </c>
      <c r="L4" s="294" t="s">
        <v>223</v>
      </c>
      <c r="M4" s="295" t="str">
        <f>IF(L3&lt;&gt;"",CONCATENATE("Oncosts (",IF(FundingSource="ARC",INDEX(CasOnCostRates,2,MATCH(L$3,SalaryYears,0))*100,INDEX(CasOnCostRates,2,MATCH(L$3,SalaryYears,0))*100),"%)"),"Oncosts")</f>
        <v>Oncosts</v>
      </c>
      <c r="N4" s="296" t="s">
        <v>221</v>
      </c>
      <c r="O4" s="293" t="s">
        <v>342</v>
      </c>
      <c r="P4" s="294" t="s">
        <v>343</v>
      </c>
      <c r="Q4" s="294" t="s">
        <v>223</v>
      </c>
      <c r="R4" s="295" t="str">
        <f>IF(Q3&lt;&gt;"",CONCATENATE("Oncosts (",IF(FundingSource="ARC",INDEX(CasOnCostRates,2,MATCH(Q$3,SalaryYears,0))*100,INDEX(CasOnCostRates,2,MATCH(Q$3,SalaryYears,0))*100),"%)"),"Oncosts")</f>
        <v>Oncosts</v>
      </c>
      <c r="S4" s="296" t="s">
        <v>221</v>
      </c>
      <c r="T4" s="293" t="s">
        <v>342</v>
      </c>
      <c r="U4" s="294" t="s">
        <v>343</v>
      </c>
      <c r="V4" s="294" t="s">
        <v>223</v>
      </c>
      <c r="W4" s="295" t="str">
        <f>IF(V3&lt;&gt;"",CONCATENATE("Oncosts (",IF(FundingSource="ARC",INDEX(CasOnCostRates,2,MATCH(V$3,SalaryYears,0))*100,INDEX(CasOnCostRates,2,MATCH(V$3,SalaryYears,0))*100),"%)"),"Oncosts")</f>
        <v>Oncosts</v>
      </c>
      <c r="X4" s="296" t="s">
        <v>221</v>
      </c>
      <c r="Y4" s="293" t="s">
        <v>342</v>
      </c>
      <c r="Z4" s="294" t="s">
        <v>343</v>
      </c>
      <c r="AA4" s="294" t="s">
        <v>223</v>
      </c>
      <c r="AB4" s="295" t="str">
        <f>IF(AA3&lt;&gt;"",CONCATENATE("Oncosts (",IF(FundingSource="ARC",INDEX(CasOnCostRates,2,MATCH(AA$3,SalaryYears,0))*100,INDEX(CasOnCostRates,2,MATCH(AA$3,SalaryYears,0))*100),"%)"),"Oncosts")</f>
        <v>Oncosts</v>
      </c>
      <c r="AC4" s="296" t="s">
        <v>221</v>
      </c>
      <c r="AD4" s="293" t="s">
        <v>342</v>
      </c>
      <c r="AE4" s="294" t="s">
        <v>343</v>
      </c>
      <c r="AF4" s="294" t="s">
        <v>223</v>
      </c>
      <c r="AG4" s="295" t="str">
        <f>IF(AF3&lt;&gt;"",CONCATENATE("Oncosts (",IF(FundingSource="ARC",INDEX(CasOnCostRates,2,MATCH(AF$3,SalaryYears,0))*100,INDEX(CasOnCostRates,2,MATCH(AF$3,SalaryYears,0))*100),"%)"),"Oncosts")</f>
        <v>Oncosts</v>
      </c>
      <c r="AH4" s="296" t="s">
        <v>221</v>
      </c>
      <c r="AI4" s="293" t="s">
        <v>342</v>
      </c>
      <c r="AJ4" s="294" t="s">
        <v>343</v>
      </c>
      <c r="AK4" s="294" t="s">
        <v>223</v>
      </c>
      <c r="AL4" s="295" t="str">
        <f>IF(AK3&lt;&gt;"",CONCATENATE("Oncosts (",IF(FundingSource="ARC",INDEX(CasOnCostRates,2,MATCH(AK$3,SalaryYears,0))*100,INDEX(CasOnCostRates,2,MATCH(AK$3,SalaryYears,0))*100),"%)"),"Oncosts")</f>
        <v>Oncosts</v>
      </c>
      <c r="AM4" s="296" t="s">
        <v>221</v>
      </c>
      <c r="AN4" s="293" t="s">
        <v>342</v>
      </c>
      <c r="AO4" s="294" t="s">
        <v>343</v>
      </c>
      <c r="AP4" s="294" t="s">
        <v>223</v>
      </c>
      <c r="AQ4" s="295" t="str">
        <f>IF(AP3&lt;&gt;"",CONCATENATE("Oncosts (",IF(FundingSource="ARC",INDEX(CasOnCostRates,2,MATCH(AP$3,SalaryYears,0))*100,INDEX(CasOnCostRates,2,MATCH(AP$3,SalaryYears,0))*100),"%)"),"Oncosts")</f>
        <v>Oncosts</v>
      </c>
      <c r="AR4" s="296" t="s">
        <v>221</v>
      </c>
      <c r="AS4" s="51"/>
      <c r="AT4" s="7"/>
    </row>
    <row r="5" spans="1:50" s="6" customFormat="1" ht="15.6">
      <c r="A5" s="303"/>
      <c r="B5" s="298"/>
      <c r="C5" s="299"/>
      <c r="D5" s="304"/>
      <c r="E5" s="312"/>
      <c r="F5" s="300">
        <f>IF(AND(G$3&lt;&gt;"",$C5&lt;&gt;""),(INDEX(Salaries,MATCH($C5,SalaryCodes,0),MATCH(G$3,SalaryYears,0)))/(52.178571*35)*1.25,0)</f>
        <v>0</v>
      </c>
      <c r="G5" s="277">
        <f t="shared" ref="G5:G44" si="0">F5*E5</f>
        <v>0</v>
      </c>
      <c r="H5" s="277">
        <f t="shared" ref="H5:H44" si="1">IF(G$3&lt;&gt;"",G5*IF(AND(FundingSource="ARC",Stage="Pre-award"),INDEX(CasOnCostRates,2,MATCH(G$3,SalaryYears,0)),INDEX(CasOnCostRates,2,MATCH(G$3,SalaryYears,0))),0)</f>
        <v>0</v>
      </c>
      <c r="I5" s="279">
        <f>SUM(G5:H5)</f>
        <v>0</v>
      </c>
      <c r="J5" s="312"/>
      <c r="K5" s="300">
        <f>IF(AND(L$3&lt;&gt;"",$C5&lt;&gt;""),(INDEX(Salaries,MATCH($C5,SalaryCodes,0),MATCH(L$3,SalaryYears,0)))/(52.178571*35)*1.25,0)</f>
        <v>0</v>
      </c>
      <c r="L5" s="277">
        <f t="shared" ref="L5:L44" si="2">K5*J5</f>
        <v>0</v>
      </c>
      <c r="M5" s="277">
        <f t="shared" ref="M5:M44" si="3">IF(L$3&lt;&gt;"",L5*IF(AND(FundingSource="ARC",Stage="Pre-award"),INDEX(CasOnCostRates,2,MATCH(L$3,SalaryYears,0)),INDEX(CasOnCostRates,2,MATCH(L$3,SalaryYears,0))),0)</f>
        <v>0</v>
      </c>
      <c r="N5" s="279">
        <f t="shared" ref="N5:N44" si="4">SUM(L5:M5)</f>
        <v>0</v>
      </c>
      <c r="O5" s="312"/>
      <c r="P5" s="300">
        <f>IF(AND(Q$3&lt;&gt;"",$C5&lt;&gt;""),(INDEX(Salaries,MATCH($C5,SalaryCodes,0),MATCH(Q$3,SalaryYears,0)))/(52.178571*35)*1.25,0)</f>
        <v>0</v>
      </c>
      <c r="Q5" s="277">
        <f t="shared" ref="Q5:Q44" si="5">P5*O5</f>
        <v>0</v>
      </c>
      <c r="R5" s="277">
        <f t="shared" ref="R5:R44" si="6">IF(Q$3&lt;&gt;"",Q5*IF(AND(FundingSource="ARC",Stage="Pre-award"),INDEX(CasOnCostRates,2,MATCH(Q$3,SalaryYears,0)),INDEX(CasOnCostRates,2,MATCH(Q$3,SalaryYears,0))),0)</f>
        <v>0</v>
      </c>
      <c r="S5" s="279">
        <f t="shared" ref="S5:S44" si="7">SUM(Q5:R5)</f>
        <v>0</v>
      </c>
      <c r="T5" s="312"/>
      <c r="U5" s="300">
        <f t="shared" ref="U5:U44" si="8">IF(AND(V$3&lt;&gt;"",$C5&lt;&gt;""),(INDEX(Salaries,MATCH($C5,SalaryCodes,0),MATCH(V$3,SalaryYears,0)))/(52.178571*35)*1.25,0)</f>
        <v>0</v>
      </c>
      <c r="V5" s="277">
        <f t="shared" ref="V5:V44" si="9">U5*T5</f>
        <v>0</v>
      </c>
      <c r="W5" s="277">
        <f t="shared" ref="W5:W44" si="10">IF(V$3&lt;&gt;"",V5*IF(AND(FundingSource="ARC",Stage="Pre-award"),INDEX(CasOnCostRates,2,MATCH(V$3,SalaryYears,0)),INDEX(CasOnCostRates,2,MATCH(V$3,SalaryYears,0))),0)</f>
        <v>0</v>
      </c>
      <c r="X5" s="279">
        <f t="shared" ref="X5:X44" si="11">SUM(V5:W5)</f>
        <v>0</v>
      </c>
      <c r="Y5" s="312"/>
      <c r="Z5" s="300">
        <f t="shared" ref="Z5:Z44" si="12">IF(AND(AA$3&lt;&gt;"",$C5&lt;&gt;""),(INDEX(Salaries,MATCH($C5,SalaryCodes,0),MATCH(AA$3,SalaryYears,0)))/(52.178571*35)*1.25,0)</f>
        <v>0</v>
      </c>
      <c r="AA5" s="277">
        <f t="shared" ref="AA5:AA44" si="13">Z5*Y5</f>
        <v>0</v>
      </c>
      <c r="AB5" s="277">
        <f t="shared" ref="AB5:AB44" si="14">IF(AA$3&lt;&gt;"",AA5*IF(AND(FundingSource="ARC",Stage="Pre-award"),INDEX(CasOnCostRates,2,MATCH(AA$3,SalaryYears,0)),INDEX(CasOnCostRates,2,MATCH(AA$3,SalaryYears,0))),0)</f>
        <v>0</v>
      </c>
      <c r="AC5" s="279">
        <f t="shared" ref="AC5:AC44" si="15">SUM(AA5:AB5)</f>
        <v>0</v>
      </c>
      <c r="AD5" s="312"/>
      <c r="AE5" s="300">
        <f t="shared" ref="AE5:AE44" si="16">IF(AND(AF$3&lt;&gt;"",$C5&lt;&gt;""),(INDEX(Salaries,MATCH($C5,SalaryCodes,0),MATCH(AF$3,SalaryYears,0)))/(52.178571*35)*1.25,0)</f>
        <v>0</v>
      </c>
      <c r="AF5" s="277">
        <f t="shared" ref="AF5:AF44" si="17">AE5*AD5</f>
        <v>0</v>
      </c>
      <c r="AG5" s="277">
        <f t="shared" ref="AG5:AG44" si="18">IF(AF$3&lt;&gt;"",AF5*IF(AND(FundingSource="ARC",Stage="Pre-award"),INDEX(CasOnCostRates,2,MATCH(AF$3,SalaryYears,0)),INDEX(CasOnCostRates,2,MATCH(AF$3,SalaryYears,0))),0)</f>
        <v>0</v>
      </c>
      <c r="AH5" s="279">
        <f t="shared" ref="AH5:AH44" si="19">SUM(AF5:AG5)</f>
        <v>0</v>
      </c>
      <c r="AI5" s="312"/>
      <c r="AJ5" s="300">
        <f t="shared" ref="AJ5:AJ44" si="20">IF(AND(AK$3&lt;&gt;"",$C5&lt;&gt;""),(INDEX(Salaries,MATCH($C5,SalaryCodes,0),MATCH(AK$3,SalaryYears,0)))/(52.178571*35)*1.25,0)</f>
        <v>0</v>
      </c>
      <c r="AK5" s="277">
        <f t="shared" ref="AK5:AK44" si="21">AJ5*AI5</f>
        <v>0</v>
      </c>
      <c r="AL5" s="277">
        <f t="shared" ref="AL5:AL44" si="22">IF(AK$3&lt;&gt;"",AK5*IF(AND(FundingSource="ARC",Stage="Pre-award"),INDEX(CasOnCostRates,2,MATCH(AK$3,SalaryYears,0)),INDEX(CasOnCostRates,2,MATCH(AK$3,SalaryYears,0))),0)</f>
        <v>0</v>
      </c>
      <c r="AM5" s="279">
        <f t="shared" ref="AM5:AM44" si="23">SUM(AK5:AL5)</f>
        <v>0</v>
      </c>
      <c r="AN5" s="302"/>
      <c r="AO5" s="300">
        <f t="shared" ref="AO5:AO44" si="24">IF(AND(AP$3&lt;&gt;"",$C5&lt;&gt;""),(INDEX(Salaries,MATCH($C5,SalaryCodes,0),MATCH(AP$3,SalaryYears,0)))/(52.178571*35)*1.25,0)</f>
        <v>0</v>
      </c>
      <c r="AP5" s="277">
        <f t="shared" ref="AP5:AP44" si="25">AO5*AN5</f>
        <v>0</v>
      </c>
      <c r="AQ5" s="277">
        <f t="shared" ref="AQ5:AQ44" si="26">IF(AP$3&lt;&gt;"",AP5*IF(AND(FundingSource="ARC",Stage="Pre-award"),INDEX(CasOnCostRates,2,MATCH(AP$3,SalaryYears,0)),INDEX(CasOnCostRates,2,MATCH(AP$3,SalaryYears,0))),0)</f>
        <v>0</v>
      </c>
      <c r="AR5" s="277">
        <f t="shared" ref="AR5:AR44" si="27">SUM(AP5:AQ5)</f>
        <v>0</v>
      </c>
      <c r="AS5" s="51"/>
      <c r="AT5" s="7"/>
    </row>
    <row r="6" spans="1:50" s="6" customFormat="1" ht="15.6">
      <c r="A6" s="303"/>
      <c r="B6" s="297"/>
      <c r="C6" s="299"/>
      <c r="D6" s="304"/>
      <c r="E6" s="312"/>
      <c r="F6" s="300">
        <f t="shared" ref="F6:F44" si="28">IF(AND(E$3&lt;&gt;"",$C6&lt;&gt;""),(INDEX(Salaries,MATCH($C6,SalaryCodes,0),MATCH(E$3,SalaryYears,0)))/(52.178571*35)*1.25,0)</f>
        <v>0</v>
      </c>
      <c r="G6" s="277">
        <f t="shared" si="0"/>
        <v>0</v>
      </c>
      <c r="H6" s="277">
        <f t="shared" si="1"/>
        <v>0</v>
      </c>
      <c r="I6" s="279">
        <f t="shared" ref="I6:I44" si="29">SUM(G6:H6)</f>
        <v>0</v>
      </c>
      <c r="J6" s="312"/>
      <c r="K6" s="300">
        <f t="shared" ref="K6:K44" si="30">IF(AND(J$3&lt;&gt;"",$C6&lt;&gt;""),(INDEX(Salaries,MATCH($C6,SalaryCodes,0),MATCH(J$3,SalaryYears,0)))/(52.178571*35)*1.25,0)</f>
        <v>0</v>
      </c>
      <c r="L6" s="277">
        <f t="shared" si="2"/>
        <v>0</v>
      </c>
      <c r="M6" s="277">
        <f t="shared" si="3"/>
        <v>0</v>
      </c>
      <c r="N6" s="279">
        <f t="shared" si="4"/>
        <v>0</v>
      </c>
      <c r="O6" s="312"/>
      <c r="P6" s="300">
        <f t="shared" ref="P6:P44" si="31">IF(AND(O$3&lt;&gt;"",$C6&lt;&gt;""),(INDEX(Salaries,MATCH($C6,SalaryCodes,0),MATCH(O$3,SalaryYears,0)))/(52.178571*35)*1.25,0)</f>
        <v>0</v>
      </c>
      <c r="Q6" s="277">
        <f t="shared" si="5"/>
        <v>0</v>
      </c>
      <c r="R6" s="277">
        <f t="shared" si="6"/>
        <v>0</v>
      </c>
      <c r="S6" s="279">
        <f t="shared" si="7"/>
        <v>0</v>
      </c>
      <c r="T6" s="312"/>
      <c r="U6" s="300">
        <f t="shared" si="8"/>
        <v>0</v>
      </c>
      <c r="V6" s="277">
        <f t="shared" si="9"/>
        <v>0</v>
      </c>
      <c r="W6" s="277">
        <f t="shared" si="10"/>
        <v>0</v>
      </c>
      <c r="X6" s="279">
        <f t="shared" si="11"/>
        <v>0</v>
      </c>
      <c r="Y6" s="312"/>
      <c r="Z6" s="300">
        <f t="shared" si="12"/>
        <v>0</v>
      </c>
      <c r="AA6" s="277">
        <f t="shared" si="13"/>
        <v>0</v>
      </c>
      <c r="AB6" s="277">
        <f t="shared" si="14"/>
        <v>0</v>
      </c>
      <c r="AC6" s="279">
        <f t="shared" si="15"/>
        <v>0</v>
      </c>
      <c r="AD6" s="312"/>
      <c r="AE6" s="300">
        <f t="shared" si="16"/>
        <v>0</v>
      </c>
      <c r="AF6" s="277">
        <f t="shared" si="17"/>
        <v>0</v>
      </c>
      <c r="AG6" s="277">
        <f t="shared" si="18"/>
        <v>0</v>
      </c>
      <c r="AH6" s="279">
        <f t="shared" si="19"/>
        <v>0</v>
      </c>
      <c r="AI6" s="312"/>
      <c r="AJ6" s="300">
        <f t="shared" si="20"/>
        <v>0</v>
      </c>
      <c r="AK6" s="277">
        <f t="shared" si="21"/>
        <v>0</v>
      </c>
      <c r="AL6" s="277">
        <f t="shared" si="22"/>
        <v>0</v>
      </c>
      <c r="AM6" s="279">
        <f t="shared" si="23"/>
        <v>0</v>
      </c>
      <c r="AN6" s="302"/>
      <c r="AO6" s="300">
        <f t="shared" si="24"/>
        <v>0</v>
      </c>
      <c r="AP6" s="277">
        <f t="shared" si="25"/>
        <v>0</v>
      </c>
      <c r="AQ6" s="277">
        <f t="shared" si="26"/>
        <v>0</v>
      </c>
      <c r="AR6" s="277">
        <f t="shared" si="27"/>
        <v>0</v>
      </c>
      <c r="AS6" s="51"/>
      <c r="AT6" s="7"/>
    </row>
    <row r="7" spans="1:50" s="6" customFormat="1" ht="15.6">
      <c r="A7" s="303"/>
      <c r="B7" s="297"/>
      <c r="C7" s="299"/>
      <c r="D7" s="304"/>
      <c r="E7" s="312"/>
      <c r="F7" s="300">
        <f t="shared" si="28"/>
        <v>0</v>
      </c>
      <c r="G7" s="277">
        <f t="shared" si="0"/>
        <v>0</v>
      </c>
      <c r="H7" s="277">
        <f t="shared" si="1"/>
        <v>0</v>
      </c>
      <c r="I7" s="279">
        <f t="shared" si="29"/>
        <v>0</v>
      </c>
      <c r="J7" s="312"/>
      <c r="K7" s="300">
        <f t="shared" si="30"/>
        <v>0</v>
      </c>
      <c r="L7" s="277">
        <f t="shared" si="2"/>
        <v>0</v>
      </c>
      <c r="M7" s="277">
        <f t="shared" si="3"/>
        <v>0</v>
      </c>
      <c r="N7" s="279">
        <f t="shared" si="4"/>
        <v>0</v>
      </c>
      <c r="O7" s="312"/>
      <c r="P7" s="300">
        <f t="shared" si="31"/>
        <v>0</v>
      </c>
      <c r="Q7" s="277">
        <f t="shared" si="5"/>
        <v>0</v>
      </c>
      <c r="R7" s="277">
        <f t="shared" si="6"/>
        <v>0</v>
      </c>
      <c r="S7" s="279">
        <f t="shared" si="7"/>
        <v>0</v>
      </c>
      <c r="T7" s="312"/>
      <c r="U7" s="300">
        <f t="shared" si="8"/>
        <v>0</v>
      </c>
      <c r="V7" s="277">
        <f t="shared" si="9"/>
        <v>0</v>
      </c>
      <c r="W7" s="277">
        <f t="shared" si="10"/>
        <v>0</v>
      </c>
      <c r="X7" s="279">
        <f t="shared" si="11"/>
        <v>0</v>
      </c>
      <c r="Y7" s="312"/>
      <c r="Z7" s="300">
        <f t="shared" si="12"/>
        <v>0</v>
      </c>
      <c r="AA7" s="277">
        <f t="shared" si="13"/>
        <v>0</v>
      </c>
      <c r="AB7" s="277">
        <f t="shared" si="14"/>
        <v>0</v>
      </c>
      <c r="AC7" s="279">
        <f t="shared" si="15"/>
        <v>0</v>
      </c>
      <c r="AD7" s="312"/>
      <c r="AE7" s="300">
        <f t="shared" si="16"/>
        <v>0</v>
      </c>
      <c r="AF7" s="277">
        <f t="shared" si="17"/>
        <v>0</v>
      </c>
      <c r="AG7" s="277">
        <f t="shared" si="18"/>
        <v>0</v>
      </c>
      <c r="AH7" s="279">
        <f t="shared" si="19"/>
        <v>0</v>
      </c>
      <c r="AI7" s="312"/>
      <c r="AJ7" s="300">
        <f t="shared" si="20"/>
        <v>0</v>
      </c>
      <c r="AK7" s="277">
        <f t="shared" si="21"/>
        <v>0</v>
      </c>
      <c r="AL7" s="277">
        <f t="shared" si="22"/>
        <v>0</v>
      </c>
      <c r="AM7" s="279">
        <f t="shared" si="23"/>
        <v>0</v>
      </c>
      <c r="AN7" s="302"/>
      <c r="AO7" s="300">
        <f t="shared" si="24"/>
        <v>0</v>
      </c>
      <c r="AP7" s="277">
        <f t="shared" si="25"/>
        <v>0</v>
      </c>
      <c r="AQ7" s="277">
        <f t="shared" si="26"/>
        <v>0</v>
      </c>
      <c r="AR7" s="277">
        <f t="shared" si="27"/>
        <v>0</v>
      </c>
      <c r="AS7" s="51"/>
      <c r="AT7" s="7"/>
    </row>
    <row r="8" spans="1:50" ht="15.6">
      <c r="A8" s="305"/>
      <c r="B8" s="301"/>
      <c r="C8" s="299"/>
      <c r="D8" s="306"/>
      <c r="E8" s="312"/>
      <c r="F8" s="300">
        <f t="shared" si="28"/>
        <v>0</v>
      </c>
      <c r="G8" s="277">
        <f t="shared" si="0"/>
        <v>0</v>
      </c>
      <c r="H8" s="277">
        <f t="shared" si="1"/>
        <v>0</v>
      </c>
      <c r="I8" s="279">
        <f t="shared" si="29"/>
        <v>0</v>
      </c>
      <c r="J8" s="312"/>
      <c r="K8" s="300">
        <f t="shared" si="30"/>
        <v>0</v>
      </c>
      <c r="L8" s="277">
        <f t="shared" si="2"/>
        <v>0</v>
      </c>
      <c r="M8" s="277">
        <f t="shared" si="3"/>
        <v>0</v>
      </c>
      <c r="N8" s="279">
        <f t="shared" si="4"/>
        <v>0</v>
      </c>
      <c r="O8" s="312"/>
      <c r="P8" s="300">
        <f t="shared" si="31"/>
        <v>0</v>
      </c>
      <c r="Q8" s="277">
        <f t="shared" si="5"/>
        <v>0</v>
      </c>
      <c r="R8" s="277">
        <f t="shared" si="6"/>
        <v>0</v>
      </c>
      <c r="S8" s="279">
        <f t="shared" si="7"/>
        <v>0</v>
      </c>
      <c r="T8" s="312"/>
      <c r="U8" s="300">
        <f t="shared" si="8"/>
        <v>0</v>
      </c>
      <c r="V8" s="277">
        <f t="shared" si="9"/>
        <v>0</v>
      </c>
      <c r="W8" s="277">
        <f t="shared" si="10"/>
        <v>0</v>
      </c>
      <c r="X8" s="279">
        <f t="shared" si="11"/>
        <v>0</v>
      </c>
      <c r="Y8" s="312"/>
      <c r="Z8" s="300">
        <f t="shared" si="12"/>
        <v>0</v>
      </c>
      <c r="AA8" s="277">
        <f t="shared" si="13"/>
        <v>0</v>
      </c>
      <c r="AB8" s="277">
        <f t="shared" si="14"/>
        <v>0</v>
      </c>
      <c r="AC8" s="279">
        <f t="shared" si="15"/>
        <v>0</v>
      </c>
      <c r="AD8" s="312"/>
      <c r="AE8" s="300">
        <f t="shared" si="16"/>
        <v>0</v>
      </c>
      <c r="AF8" s="277">
        <f t="shared" si="17"/>
        <v>0</v>
      </c>
      <c r="AG8" s="277">
        <f t="shared" si="18"/>
        <v>0</v>
      </c>
      <c r="AH8" s="279">
        <f t="shared" si="19"/>
        <v>0</v>
      </c>
      <c r="AI8" s="312"/>
      <c r="AJ8" s="300">
        <f t="shared" si="20"/>
        <v>0</v>
      </c>
      <c r="AK8" s="277">
        <f t="shared" si="21"/>
        <v>0</v>
      </c>
      <c r="AL8" s="277">
        <f t="shared" si="22"/>
        <v>0</v>
      </c>
      <c r="AM8" s="279">
        <f t="shared" si="23"/>
        <v>0</v>
      </c>
      <c r="AN8" s="302"/>
      <c r="AO8" s="300">
        <f t="shared" si="24"/>
        <v>0</v>
      </c>
      <c r="AP8" s="277">
        <f t="shared" si="25"/>
        <v>0</v>
      </c>
      <c r="AQ8" s="277">
        <f t="shared" si="26"/>
        <v>0</v>
      </c>
      <c r="AR8" s="277">
        <f t="shared" si="27"/>
        <v>0</v>
      </c>
    </row>
    <row r="9" spans="1:50" ht="15.6">
      <c r="A9" s="305"/>
      <c r="B9" s="301"/>
      <c r="C9" s="299"/>
      <c r="D9" s="306"/>
      <c r="E9" s="312"/>
      <c r="F9" s="300">
        <f t="shared" si="28"/>
        <v>0</v>
      </c>
      <c r="G9" s="277">
        <f t="shared" si="0"/>
        <v>0</v>
      </c>
      <c r="H9" s="277">
        <f t="shared" si="1"/>
        <v>0</v>
      </c>
      <c r="I9" s="279">
        <f t="shared" si="29"/>
        <v>0</v>
      </c>
      <c r="J9" s="312"/>
      <c r="K9" s="300">
        <f t="shared" si="30"/>
        <v>0</v>
      </c>
      <c r="L9" s="277">
        <f t="shared" si="2"/>
        <v>0</v>
      </c>
      <c r="M9" s="277">
        <f t="shared" si="3"/>
        <v>0</v>
      </c>
      <c r="N9" s="279">
        <f t="shared" si="4"/>
        <v>0</v>
      </c>
      <c r="O9" s="312"/>
      <c r="P9" s="300">
        <f t="shared" si="31"/>
        <v>0</v>
      </c>
      <c r="Q9" s="277">
        <f t="shared" si="5"/>
        <v>0</v>
      </c>
      <c r="R9" s="277">
        <f t="shared" si="6"/>
        <v>0</v>
      </c>
      <c r="S9" s="279">
        <f t="shared" si="7"/>
        <v>0</v>
      </c>
      <c r="T9" s="312"/>
      <c r="U9" s="300">
        <f t="shared" si="8"/>
        <v>0</v>
      </c>
      <c r="V9" s="277">
        <f t="shared" si="9"/>
        <v>0</v>
      </c>
      <c r="W9" s="277">
        <f t="shared" si="10"/>
        <v>0</v>
      </c>
      <c r="X9" s="279">
        <f t="shared" si="11"/>
        <v>0</v>
      </c>
      <c r="Y9" s="312"/>
      <c r="Z9" s="300">
        <f t="shared" si="12"/>
        <v>0</v>
      </c>
      <c r="AA9" s="277">
        <f t="shared" si="13"/>
        <v>0</v>
      </c>
      <c r="AB9" s="277">
        <f t="shared" si="14"/>
        <v>0</v>
      </c>
      <c r="AC9" s="279">
        <f t="shared" si="15"/>
        <v>0</v>
      </c>
      <c r="AD9" s="312"/>
      <c r="AE9" s="300">
        <f t="shared" si="16"/>
        <v>0</v>
      </c>
      <c r="AF9" s="277">
        <f t="shared" si="17"/>
        <v>0</v>
      </c>
      <c r="AG9" s="277">
        <f t="shared" si="18"/>
        <v>0</v>
      </c>
      <c r="AH9" s="279">
        <f t="shared" si="19"/>
        <v>0</v>
      </c>
      <c r="AI9" s="312"/>
      <c r="AJ9" s="300">
        <f t="shared" si="20"/>
        <v>0</v>
      </c>
      <c r="AK9" s="277">
        <f t="shared" si="21"/>
        <v>0</v>
      </c>
      <c r="AL9" s="277">
        <f t="shared" si="22"/>
        <v>0</v>
      </c>
      <c r="AM9" s="279">
        <f t="shared" si="23"/>
        <v>0</v>
      </c>
      <c r="AN9" s="302"/>
      <c r="AO9" s="300">
        <f t="shared" si="24"/>
        <v>0</v>
      </c>
      <c r="AP9" s="277">
        <f t="shared" si="25"/>
        <v>0</v>
      </c>
      <c r="AQ9" s="277">
        <f t="shared" si="26"/>
        <v>0</v>
      </c>
      <c r="AR9" s="277">
        <f t="shared" si="27"/>
        <v>0</v>
      </c>
    </row>
    <row r="10" spans="1:50" ht="15.6">
      <c r="A10" s="305"/>
      <c r="B10" s="301"/>
      <c r="C10" s="299"/>
      <c r="D10" s="306"/>
      <c r="E10" s="312"/>
      <c r="F10" s="300">
        <f t="shared" si="28"/>
        <v>0</v>
      </c>
      <c r="G10" s="277">
        <f t="shared" si="0"/>
        <v>0</v>
      </c>
      <c r="H10" s="277">
        <f t="shared" si="1"/>
        <v>0</v>
      </c>
      <c r="I10" s="279">
        <f t="shared" si="29"/>
        <v>0</v>
      </c>
      <c r="J10" s="312"/>
      <c r="K10" s="300">
        <f t="shared" si="30"/>
        <v>0</v>
      </c>
      <c r="L10" s="277">
        <f t="shared" si="2"/>
        <v>0</v>
      </c>
      <c r="M10" s="277">
        <f t="shared" si="3"/>
        <v>0</v>
      </c>
      <c r="N10" s="279">
        <f t="shared" si="4"/>
        <v>0</v>
      </c>
      <c r="O10" s="312"/>
      <c r="P10" s="300">
        <f t="shared" si="31"/>
        <v>0</v>
      </c>
      <c r="Q10" s="277">
        <f t="shared" si="5"/>
        <v>0</v>
      </c>
      <c r="R10" s="277">
        <f t="shared" si="6"/>
        <v>0</v>
      </c>
      <c r="S10" s="279">
        <f t="shared" si="7"/>
        <v>0</v>
      </c>
      <c r="T10" s="312"/>
      <c r="U10" s="300">
        <f t="shared" si="8"/>
        <v>0</v>
      </c>
      <c r="V10" s="277">
        <f t="shared" si="9"/>
        <v>0</v>
      </c>
      <c r="W10" s="277">
        <f t="shared" si="10"/>
        <v>0</v>
      </c>
      <c r="X10" s="279">
        <f t="shared" si="11"/>
        <v>0</v>
      </c>
      <c r="Y10" s="312"/>
      <c r="Z10" s="300">
        <f t="shared" si="12"/>
        <v>0</v>
      </c>
      <c r="AA10" s="277">
        <f t="shared" si="13"/>
        <v>0</v>
      </c>
      <c r="AB10" s="277">
        <f t="shared" si="14"/>
        <v>0</v>
      </c>
      <c r="AC10" s="279">
        <f t="shared" si="15"/>
        <v>0</v>
      </c>
      <c r="AD10" s="312"/>
      <c r="AE10" s="300">
        <f t="shared" si="16"/>
        <v>0</v>
      </c>
      <c r="AF10" s="277">
        <f t="shared" si="17"/>
        <v>0</v>
      </c>
      <c r="AG10" s="277">
        <f t="shared" si="18"/>
        <v>0</v>
      </c>
      <c r="AH10" s="279">
        <f t="shared" si="19"/>
        <v>0</v>
      </c>
      <c r="AI10" s="312"/>
      <c r="AJ10" s="300">
        <f t="shared" si="20"/>
        <v>0</v>
      </c>
      <c r="AK10" s="277">
        <f t="shared" si="21"/>
        <v>0</v>
      </c>
      <c r="AL10" s="277">
        <f t="shared" si="22"/>
        <v>0</v>
      </c>
      <c r="AM10" s="279">
        <f t="shared" si="23"/>
        <v>0</v>
      </c>
      <c r="AN10" s="302"/>
      <c r="AO10" s="300">
        <f t="shared" si="24"/>
        <v>0</v>
      </c>
      <c r="AP10" s="277">
        <f t="shared" si="25"/>
        <v>0</v>
      </c>
      <c r="AQ10" s="277">
        <f t="shared" si="26"/>
        <v>0</v>
      </c>
      <c r="AR10" s="277">
        <f t="shared" si="27"/>
        <v>0</v>
      </c>
    </row>
    <row r="11" spans="1:50" ht="15.6">
      <c r="A11" s="305"/>
      <c r="B11" s="301"/>
      <c r="C11" s="299"/>
      <c r="D11" s="306"/>
      <c r="E11" s="312"/>
      <c r="F11" s="300">
        <f t="shared" si="28"/>
        <v>0</v>
      </c>
      <c r="G11" s="277">
        <f t="shared" si="0"/>
        <v>0</v>
      </c>
      <c r="H11" s="277">
        <f t="shared" si="1"/>
        <v>0</v>
      </c>
      <c r="I11" s="279">
        <f t="shared" si="29"/>
        <v>0</v>
      </c>
      <c r="J11" s="312"/>
      <c r="K11" s="300">
        <f t="shared" si="30"/>
        <v>0</v>
      </c>
      <c r="L11" s="277">
        <f t="shared" si="2"/>
        <v>0</v>
      </c>
      <c r="M11" s="277">
        <f t="shared" si="3"/>
        <v>0</v>
      </c>
      <c r="N11" s="279">
        <f t="shared" si="4"/>
        <v>0</v>
      </c>
      <c r="O11" s="312"/>
      <c r="P11" s="300">
        <f t="shared" si="31"/>
        <v>0</v>
      </c>
      <c r="Q11" s="277">
        <f t="shared" si="5"/>
        <v>0</v>
      </c>
      <c r="R11" s="277">
        <f t="shared" si="6"/>
        <v>0</v>
      </c>
      <c r="S11" s="279">
        <f t="shared" si="7"/>
        <v>0</v>
      </c>
      <c r="T11" s="312"/>
      <c r="U11" s="300">
        <f t="shared" si="8"/>
        <v>0</v>
      </c>
      <c r="V11" s="277">
        <f t="shared" si="9"/>
        <v>0</v>
      </c>
      <c r="W11" s="277">
        <f t="shared" si="10"/>
        <v>0</v>
      </c>
      <c r="X11" s="279">
        <f t="shared" si="11"/>
        <v>0</v>
      </c>
      <c r="Y11" s="312"/>
      <c r="Z11" s="300">
        <f t="shared" si="12"/>
        <v>0</v>
      </c>
      <c r="AA11" s="277">
        <f t="shared" si="13"/>
        <v>0</v>
      </c>
      <c r="AB11" s="277">
        <f t="shared" si="14"/>
        <v>0</v>
      </c>
      <c r="AC11" s="279">
        <f t="shared" si="15"/>
        <v>0</v>
      </c>
      <c r="AD11" s="312"/>
      <c r="AE11" s="300">
        <f t="shared" si="16"/>
        <v>0</v>
      </c>
      <c r="AF11" s="277">
        <f t="shared" si="17"/>
        <v>0</v>
      </c>
      <c r="AG11" s="277">
        <f t="shared" si="18"/>
        <v>0</v>
      </c>
      <c r="AH11" s="279">
        <f t="shared" si="19"/>
        <v>0</v>
      </c>
      <c r="AI11" s="312"/>
      <c r="AJ11" s="300">
        <f t="shared" si="20"/>
        <v>0</v>
      </c>
      <c r="AK11" s="277">
        <f t="shared" si="21"/>
        <v>0</v>
      </c>
      <c r="AL11" s="277">
        <f t="shared" si="22"/>
        <v>0</v>
      </c>
      <c r="AM11" s="279">
        <f t="shared" si="23"/>
        <v>0</v>
      </c>
      <c r="AN11" s="302"/>
      <c r="AO11" s="300">
        <f t="shared" si="24"/>
        <v>0</v>
      </c>
      <c r="AP11" s="277">
        <f t="shared" si="25"/>
        <v>0</v>
      </c>
      <c r="AQ11" s="277">
        <f t="shared" si="26"/>
        <v>0</v>
      </c>
      <c r="AR11" s="277">
        <f t="shared" si="27"/>
        <v>0</v>
      </c>
    </row>
    <row r="12" spans="1:50" ht="15.6">
      <c r="A12" s="305"/>
      <c r="B12" s="301"/>
      <c r="C12" s="299"/>
      <c r="D12" s="306"/>
      <c r="E12" s="312"/>
      <c r="F12" s="300">
        <f t="shared" si="28"/>
        <v>0</v>
      </c>
      <c r="G12" s="277">
        <f t="shared" si="0"/>
        <v>0</v>
      </c>
      <c r="H12" s="277">
        <f t="shared" si="1"/>
        <v>0</v>
      </c>
      <c r="I12" s="279">
        <f t="shared" si="29"/>
        <v>0</v>
      </c>
      <c r="J12" s="312"/>
      <c r="K12" s="300">
        <f t="shared" si="30"/>
        <v>0</v>
      </c>
      <c r="L12" s="277">
        <f t="shared" si="2"/>
        <v>0</v>
      </c>
      <c r="M12" s="277">
        <f t="shared" si="3"/>
        <v>0</v>
      </c>
      <c r="N12" s="279">
        <f t="shared" si="4"/>
        <v>0</v>
      </c>
      <c r="O12" s="312"/>
      <c r="P12" s="300">
        <f t="shared" si="31"/>
        <v>0</v>
      </c>
      <c r="Q12" s="277">
        <f t="shared" si="5"/>
        <v>0</v>
      </c>
      <c r="R12" s="277">
        <f t="shared" si="6"/>
        <v>0</v>
      </c>
      <c r="S12" s="279">
        <f t="shared" si="7"/>
        <v>0</v>
      </c>
      <c r="T12" s="312"/>
      <c r="U12" s="300">
        <f t="shared" si="8"/>
        <v>0</v>
      </c>
      <c r="V12" s="277">
        <f t="shared" si="9"/>
        <v>0</v>
      </c>
      <c r="W12" s="277">
        <f t="shared" si="10"/>
        <v>0</v>
      </c>
      <c r="X12" s="279">
        <f t="shared" si="11"/>
        <v>0</v>
      </c>
      <c r="Y12" s="312"/>
      <c r="Z12" s="300">
        <f t="shared" si="12"/>
        <v>0</v>
      </c>
      <c r="AA12" s="277">
        <f t="shared" si="13"/>
        <v>0</v>
      </c>
      <c r="AB12" s="277">
        <f t="shared" si="14"/>
        <v>0</v>
      </c>
      <c r="AC12" s="279">
        <f t="shared" si="15"/>
        <v>0</v>
      </c>
      <c r="AD12" s="312"/>
      <c r="AE12" s="300">
        <f t="shared" si="16"/>
        <v>0</v>
      </c>
      <c r="AF12" s="277">
        <f t="shared" si="17"/>
        <v>0</v>
      </c>
      <c r="AG12" s="277">
        <f t="shared" si="18"/>
        <v>0</v>
      </c>
      <c r="AH12" s="279">
        <f t="shared" si="19"/>
        <v>0</v>
      </c>
      <c r="AI12" s="312"/>
      <c r="AJ12" s="300">
        <f t="shared" si="20"/>
        <v>0</v>
      </c>
      <c r="AK12" s="277">
        <f t="shared" si="21"/>
        <v>0</v>
      </c>
      <c r="AL12" s="277">
        <f t="shared" si="22"/>
        <v>0</v>
      </c>
      <c r="AM12" s="279">
        <f t="shared" si="23"/>
        <v>0</v>
      </c>
      <c r="AN12" s="302"/>
      <c r="AO12" s="300">
        <f t="shared" si="24"/>
        <v>0</v>
      </c>
      <c r="AP12" s="277">
        <f t="shared" si="25"/>
        <v>0</v>
      </c>
      <c r="AQ12" s="277">
        <f t="shared" si="26"/>
        <v>0</v>
      </c>
      <c r="AR12" s="277">
        <f t="shared" si="27"/>
        <v>0</v>
      </c>
    </row>
    <row r="13" spans="1:50" ht="15.6">
      <c r="A13" s="305"/>
      <c r="B13" s="301"/>
      <c r="C13" s="299"/>
      <c r="D13" s="306"/>
      <c r="E13" s="312"/>
      <c r="F13" s="300">
        <f t="shared" si="28"/>
        <v>0</v>
      </c>
      <c r="G13" s="277">
        <f t="shared" si="0"/>
        <v>0</v>
      </c>
      <c r="H13" s="277">
        <f t="shared" si="1"/>
        <v>0</v>
      </c>
      <c r="I13" s="279">
        <f t="shared" si="29"/>
        <v>0</v>
      </c>
      <c r="J13" s="312"/>
      <c r="K13" s="300">
        <f t="shared" si="30"/>
        <v>0</v>
      </c>
      <c r="L13" s="277">
        <f t="shared" si="2"/>
        <v>0</v>
      </c>
      <c r="M13" s="277">
        <f t="shared" si="3"/>
        <v>0</v>
      </c>
      <c r="N13" s="279">
        <f t="shared" si="4"/>
        <v>0</v>
      </c>
      <c r="O13" s="312"/>
      <c r="P13" s="300">
        <f t="shared" si="31"/>
        <v>0</v>
      </c>
      <c r="Q13" s="277">
        <f t="shared" si="5"/>
        <v>0</v>
      </c>
      <c r="R13" s="277">
        <f t="shared" si="6"/>
        <v>0</v>
      </c>
      <c r="S13" s="279">
        <f t="shared" si="7"/>
        <v>0</v>
      </c>
      <c r="T13" s="312"/>
      <c r="U13" s="300">
        <f t="shared" si="8"/>
        <v>0</v>
      </c>
      <c r="V13" s="277">
        <f t="shared" si="9"/>
        <v>0</v>
      </c>
      <c r="W13" s="277">
        <f t="shared" si="10"/>
        <v>0</v>
      </c>
      <c r="X13" s="279">
        <f t="shared" si="11"/>
        <v>0</v>
      </c>
      <c r="Y13" s="312"/>
      <c r="Z13" s="300">
        <f t="shared" si="12"/>
        <v>0</v>
      </c>
      <c r="AA13" s="277">
        <f t="shared" si="13"/>
        <v>0</v>
      </c>
      <c r="AB13" s="277">
        <f t="shared" si="14"/>
        <v>0</v>
      </c>
      <c r="AC13" s="279">
        <f t="shared" si="15"/>
        <v>0</v>
      </c>
      <c r="AD13" s="312"/>
      <c r="AE13" s="300">
        <f t="shared" si="16"/>
        <v>0</v>
      </c>
      <c r="AF13" s="277">
        <f t="shared" si="17"/>
        <v>0</v>
      </c>
      <c r="AG13" s="277">
        <f t="shared" si="18"/>
        <v>0</v>
      </c>
      <c r="AH13" s="279">
        <f t="shared" si="19"/>
        <v>0</v>
      </c>
      <c r="AI13" s="312"/>
      <c r="AJ13" s="300">
        <f t="shared" si="20"/>
        <v>0</v>
      </c>
      <c r="AK13" s="277">
        <f t="shared" si="21"/>
        <v>0</v>
      </c>
      <c r="AL13" s="277">
        <f t="shared" si="22"/>
        <v>0</v>
      </c>
      <c r="AM13" s="279">
        <f t="shared" si="23"/>
        <v>0</v>
      </c>
      <c r="AN13" s="302"/>
      <c r="AO13" s="300">
        <f t="shared" si="24"/>
        <v>0</v>
      </c>
      <c r="AP13" s="277">
        <f t="shared" si="25"/>
        <v>0</v>
      </c>
      <c r="AQ13" s="277">
        <f t="shared" si="26"/>
        <v>0</v>
      </c>
      <c r="AR13" s="277">
        <f t="shared" si="27"/>
        <v>0</v>
      </c>
    </row>
    <row r="14" spans="1:50" ht="15.6">
      <c r="A14" s="305"/>
      <c r="B14" s="301"/>
      <c r="C14" s="299"/>
      <c r="D14" s="306"/>
      <c r="E14" s="312"/>
      <c r="F14" s="300">
        <f t="shared" si="28"/>
        <v>0</v>
      </c>
      <c r="G14" s="277">
        <f t="shared" si="0"/>
        <v>0</v>
      </c>
      <c r="H14" s="277">
        <f t="shared" si="1"/>
        <v>0</v>
      </c>
      <c r="I14" s="279">
        <f t="shared" si="29"/>
        <v>0</v>
      </c>
      <c r="J14" s="312"/>
      <c r="K14" s="300">
        <f t="shared" si="30"/>
        <v>0</v>
      </c>
      <c r="L14" s="277">
        <f t="shared" si="2"/>
        <v>0</v>
      </c>
      <c r="M14" s="277">
        <f t="shared" si="3"/>
        <v>0</v>
      </c>
      <c r="N14" s="279">
        <f t="shared" si="4"/>
        <v>0</v>
      </c>
      <c r="O14" s="312"/>
      <c r="P14" s="300">
        <f t="shared" si="31"/>
        <v>0</v>
      </c>
      <c r="Q14" s="277">
        <f t="shared" si="5"/>
        <v>0</v>
      </c>
      <c r="R14" s="277">
        <f t="shared" si="6"/>
        <v>0</v>
      </c>
      <c r="S14" s="279">
        <f t="shared" si="7"/>
        <v>0</v>
      </c>
      <c r="T14" s="312"/>
      <c r="U14" s="300">
        <f t="shared" si="8"/>
        <v>0</v>
      </c>
      <c r="V14" s="277">
        <f t="shared" si="9"/>
        <v>0</v>
      </c>
      <c r="W14" s="277">
        <f t="shared" si="10"/>
        <v>0</v>
      </c>
      <c r="X14" s="279">
        <f t="shared" si="11"/>
        <v>0</v>
      </c>
      <c r="Y14" s="312"/>
      <c r="Z14" s="300">
        <f t="shared" si="12"/>
        <v>0</v>
      </c>
      <c r="AA14" s="277">
        <f t="shared" si="13"/>
        <v>0</v>
      </c>
      <c r="AB14" s="277">
        <f t="shared" si="14"/>
        <v>0</v>
      </c>
      <c r="AC14" s="279">
        <f t="shared" si="15"/>
        <v>0</v>
      </c>
      <c r="AD14" s="312"/>
      <c r="AE14" s="300">
        <f t="shared" si="16"/>
        <v>0</v>
      </c>
      <c r="AF14" s="277">
        <f t="shared" si="17"/>
        <v>0</v>
      </c>
      <c r="AG14" s="277">
        <f t="shared" si="18"/>
        <v>0</v>
      </c>
      <c r="AH14" s="279">
        <f t="shared" si="19"/>
        <v>0</v>
      </c>
      <c r="AI14" s="312"/>
      <c r="AJ14" s="300">
        <f t="shared" si="20"/>
        <v>0</v>
      </c>
      <c r="AK14" s="277">
        <f t="shared" si="21"/>
        <v>0</v>
      </c>
      <c r="AL14" s="277">
        <f t="shared" si="22"/>
        <v>0</v>
      </c>
      <c r="AM14" s="279">
        <f t="shared" si="23"/>
        <v>0</v>
      </c>
      <c r="AN14" s="302"/>
      <c r="AO14" s="300">
        <f t="shared" si="24"/>
        <v>0</v>
      </c>
      <c r="AP14" s="277">
        <f t="shared" si="25"/>
        <v>0</v>
      </c>
      <c r="AQ14" s="277">
        <f t="shared" si="26"/>
        <v>0</v>
      </c>
      <c r="AR14" s="277">
        <f t="shared" si="27"/>
        <v>0</v>
      </c>
    </row>
    <row r="15" spans="1:50" ht="15.6">
      <c r="A15" s="305"/>
      <c r="B15" s="301"/>
      <c r="C15" s="299"/>
      <c r="D15" s="306"/>
      <c r="E15" s="312"/>
      <c r="F15" s="300">
        <f t="shared" si="28"/>
        <v>0</v>
      </c>
      <c r="G15" s="277">
        <f t="shared" si="0"/>
        <v>0</v>
      </c>
      <c r="H15" s="277">
        <f t="shared" si="1"/>
        <v>0</v>
      </c>
      <c r="I15" s="279">
        <f t="shared" si="29"/>
        <v>0</v>
      </c>
      <c r="J15" s="312"/>
      <c r="K15" s="300">
        <f t="shared" si="30"/>
        <v>0</v>
      </c>
      <c r="L15" s="277">
        <f t="shared" si="2"/>
        <v>0</v>
      </c>
      <c r="M15" s="277">
        <f t="shared" si="3"/>
        <v>0</v>
      </c>
      <c r="N15" s="279">
        <f t="shared" si="4"/>
        <v>0</v>
      </c>
      <c r="O15" s="312"/>
      <c r="P15" s="300">
        <f t="shared" si="31"/>
        <v>0</v>
      </c>
      <c r="Q15" s="277">
        <f t="shared" si="5"/>
        <v>0</v>
      </c>
      <c r="R15" s="277">
        <f t="shared" si="6"/>
        <v>0</v>
      </c>
      <c r="S15" s="279">
        <f t="shared" si="7"/>
        <v>0</v>
      </c>
      <c r="T15" s="312"/>
      <c r="U15" s="300">
        <f t="shared" si="8"/>
        <v>0</v>
      </c>
      <c r="V15" s="277">
        <f t="shared" si="9"/>
        <v>0</v>
      </c>
      <c r="W15" s="277">
        <f t="shared" si="10"/>
        <v>0</v>
      </c>
      <c r="X15" s="279">
        <f t="shared" si="11"/>
        <v>0</v>
      </c>
      <c r="Y15" s="312"/>
      <c r="Z15" s="300">
        <f t="shared" si="12"/>
        <v>0</v>
      </c>
      <c r="AA15" s="277">
        <f t="shared" si="13"/>
        <v>0</v>
      </c>
      <c r="AB15" s="277">
        <f t="shared" si="14"/>
        <v>0</v>
      </c>
      <c r="AC15" s="279">
        <f t="shared" si="15"/>
        <v>0</v>
      </c>
      <c r="AD15" s="312"/>
      <c r="AE15" s="300">
        <f t="shared" si="16"/>
        <v>0</v>
      </c>
      <c r="AF15" s="277">
        <f t="shared" si="17"/>
        <v>0</v>
      </c>
      <c r="AG15" s="277">
        <f t="shared" si="18"/>
        <v>0</v>
      </c>
      <c r="AH15" s="279">
        <f t="shared" si="19"/>
        <v>0</v>
      </c>
      <c r="AI15" s="312"/>
      <c r="AJ15" s="300">
        <f t="shared" si="20"/>
        <v>0</v>
      </c>
      <c r="AK15" s="277">
        <f t="shared" si="21"/>
        <v>0</v>
      </c>
      <c r="AL15" s="277">
        <f t="shared" si="22"/>
        <v>0</v>
      </c>
      <c r="AM15" s="279">
        <f t="shared" si="23"/>
        <v>0</v>
      </c>
      <c r="AN15" s="302"/>
      <c r="AO15" s="300">
        <f t="shared" si="24"/>
        <v>0</v>
      </c>
      <c r="AP15" s="277">
        <f t="shared" si="25"/>
        <v>0</v>
      </c>
      <c r="AQ15" s="277">
        <f t="shared" si="26"/>
        <v>0</v>
      </c>
      <c r="AR15" s="277">
        <f t="shared" si="27"/>
        <v>0</v>
      </c>
    </row>
    <row r="16" spans="1:50" ht="15.6">
      <c r="A16" s="305"/>
      <c r="B16" s="301"/>
      <c r="C16" s="299"/>
      <c r="D16" s="306"/>
      <c r="E16" s="312"/>
      <c r="F16" s="300">
        <f t="shared" si="28"/>
        <v>0</v>
      </c>
      <c r="G16" s="277">
        <f t="shared" si="0"/>
        <v>0</v>
      </c>
      <c r="H16" s="277">
        <f t="shared" si="1"/>
        <v>0</v>
      </c>
      <c r="I16" s="279">
        <f t="shared" si="29"/>
        <v>0</v>
      </c>
      <c r="J16" s="312"/>
      <c r="K16" s="300">
        <f t="shared" si="30"/>
        <v>0</v>
      </c>
      <c r="L16" s="277">
        <f t="shared" si="2"/>
        <v>0</v>
      </c>
      <c r="M16" s="277">
        <f t="shared" si="3"/>
        <v>0</v>
      </c>
      <c r="N16" s="279">
        <f t="shared" si="4"/>
        <v>0</v>
      </c>
      <c r="O16" s="312"/>
      <c r="P16" s="300">
        <f t="shared" si="31"/>
        <v>0</v>
      </c>
      <c r="Q16" s="277">
        <f t="shared" si="5"/>
        <v>0</v>
      </c>
      <c r="R16" s="277">
        <f t="shared" si="6"/>
        <v>0</v>
      </c>
      <c r="S16" s="279">
        <f t="shared" si="7"/>
        <v>0</v>
      </c>
      <c r="T16" s="312"/>
      <c r="U16" s="300">
        <f t="shared" si="8"/>
        <v>0</v>
      </c>
      <c r="V16" s="277">
        <f t="shared" si="9"/>
        <v>0</v>
      </c>
      <c r="W16" s="277">
        <f t="shared" si="10"/>
        <v>0</v>
      </c>
      <c r="X16" s="279">
        <f t="shared" si="11"/>
        <v>0</v>
      </c>
      <c r="Y16" s="312"/>
      <c r="Z16" s="300">
        <f t="shared" si="12"/>
        <v>0</v>
      </c>
      <c r="AA16" s="277">
        <f t="shared" si="13"/>
        <v>0</v>
      </c>
      <c r="AB16" s="277">
        <f t="shared" si="14"/>
        <v>0</v>
      </c>
      <c r="AC16" s="279">
        <f t="shared" si="15"/>
        <v>0</v>
      </c>
      <c r="AD16" s="312"/>
      <c r="AE16" s="300">
        <f t="shared" si="16"/>
        <v>0</v>
      </c>
      <c r="AF16" s="277">
        <f t="shared" si="17"/>
        <v>0</v>
      </c>
      <c r="AG16" s="277">
        <f t="shared" si="18"/>
        <v>0</v>
      </c>
      <c r="AH16" s="279">
        <f t="shared" si="19"/>
        <v>0</v>
      </c>
      <c r="AI16" s="312"/>
      <c r="AJ16" s="300">
        <f t="shared" si="20"/>
        <v>0</v>
      </c>
      <c r="AK16" s="277">
        <f t="shared" si="21"/>
        <v>0</v>
      </c>
      <c r="AL16" s="277">
        <f t="shared" si="22"/>
        <v>0</v>
      </c>
      <c r="AM16" s="279">
        <f t="shared" si="23"/>
        <v>0</v>
      </c>
      <c r="AN16" s="302"/>
      <c r="AO16" s="300">
        <f t="shared" si="24"/>
        <v>0</v>
      </c>
      <c r="AP16" s="277">
        <f t="shared" si="25"/>
        <v>0</v>
      </c>
      <c r="AQ16" s="277">
        <f t="shared" si="26"/>
        <v>0</v>
      </c>
      <c r="AR16" s="277">
        <f t="shared" si="27"/>
        <v>0</v>
      </c>
    </row>
    <row r="17" spans="1:44" ht="15.6">
      <c r="A17" s="305"/>
      <c r="B17" s="301"/>
      <c r="C17" s="299"/>
      <c r="D17" s="306"/>
      <c r="E17" s="312"/>
      <c r="F17" s="300">
        <f t="shared" si="28"/>
        <v>0</v>
      </c>
      <c r="G17" s="277">
        <f t="shared" si="0"/>
        <v>0</v>
      </c>
      <c r="H17" s="277">
        <f t="shared" si="1"/>
        <v>0</v>
      </c>
      <c r="I17" s="279">
        <f t="shared" si="29"/>
        <v>0</v>
      </c>
      <c r="J17" s="312"/>
      <c r="K17" s="300">
        <f t="shared" si="30"/>
        <v>0</v>
      </c>
      <c r="L17" s="277">
        <f t="shared" si="2"/>
        <v>0</v>
      </c>
      <c r="M17" s="277">
        <f t="shared" si="3"/>
        <v>0</v>
      </c>
      <c r="N17" s="279">
        <f t="shared" si="4"/>
        <v>0</v>
      </c>
      <c r="O17" s="312"/>
      <c r="P17" s="300">
        <f t="shared" si="31"/>
        <v>0</v>
      </c>
      <c r="Q17" s="277">
        <f t="shared" si="5"/>
        <v>0</v>
      </c>
      <c r="R17" s="277">
        <f t="shared" si="6"/>
        <v>0</v>
      </c>
      <c r="S17" s="279">
        <f t="shared" si="7"/>
        <v>0</v>
      </c>
      <c r="T17" s="312"/>
      <c r="U17" s="300">
        <f t="shared" si="8"/>
        <v>0</v>
      </c>
      <c r="V17" s="277">
        <f t="shared" si="9"/>
        <v>0</v>
      </c>
      <c r="W17" s="277">
        <f t="shared" si="10"/>
        <v>0</v>
      </c>
      <c r="X17" s="279">
        <f t="shared" si="11"/>
        <v>0</v>
      </c>
      <c r="Y17" s="312"/>
      <c r="Z17" s="300">
        <f t="shared" si="12"/>
        <v>0</v>
      </c>
      <c r="AA17" s="277">
        <f t="shared" si="13"/>
        <v>0</v>
      </c>
      <c r="AB17" s="277">
        <f t="shared" si="14"/>
        <v>0</v>
      </c>
      <c r="AC17" s="279">
        <f t="shared" si="15"/>
        <v>0</v>
      </c>
      <c r="AD17" s="312"/>
      <c r="AE17" s="300">
        <f t="shared" si="16"/>
        <v>0</v>
      </c>
      <c r="AF17" s="277">
        <f t="shared" si="17"/>
        <v>0</v>
      </c>
      <c r="AG17" s="277">
        <f t="shared" si="18"/>
        <v>0</v>
      </c>
      <c r="AH17" s="279">
        <f t="shared" si="19"/>
        <v>0</v>
      </c>
      <c r="AI17" s="312"/>
      <c r="AJ17" s="300">
        <f t="shared" si="20"/>
        <v>0</v>
      </c>
      <c r="AK17" s="277">
        <f t="shared" si="21"/>
        <v>0</v>
      </c>
      <c r="AL17" s="277">
        <f t="shared" si="22"/>
        <v>0</v>
      </c>
      <c r="AM17" s="279">
        <f t="shared" si="23"/>
        <v>0</v>
      </c>
      <c r="AN17" s="302"/>
      <c r="AO17" s="300">
        <f t="shared" si="24"/>
        <v>0</v>
      </c>
      <c r="AP17" s="277">
        <f t="shared" si="25"/>
        <v>0</v>
      </c>
      <c r="AQ17" s="277">
        <f t="shared" si="26"/>
        <v>0</v>
      </c>
      <c r="AR17" s="277">
        <f t="shared" si="27"/>
        <v>0</v>
      </c>
    </row>
    <row r="18" spans="1:44" ht="15.6">
      <c r="A18" s="305"/>
      <c r="B18" s="301"/>
      <c r="C18" s="299"/>
      <c r="D18" s="306"/>
      <c r="E18" s="312"/>
      <c r="F18" s="300">
        <f t="shared" si="28"/>
        <v>0</v>
      </c>
      <c r="G18" s="277">
        <f t="shared" si="0"/>
        <v>0</v>
      </c>
      <c r="H18" s="277">
        <f t="shared" si="1"/>
        <v>0</v>
      </c>
      <c r="I18" s="279">
        <f t="shared" si="29"/>
        <v>0</v>
      </c>
      <c r="J18" s="312"/>
      <c r="K18" s="300">
        <f t="shared" si="30"/>
        <v>0</v>
      </c>
      <c r="L18" s="277">
        <f t="shared" si="2"/>
        <v>0</v>
      </c>
      <c r="M18" s="277">
        <f t="shared" si="3"/>
        <v>0</v>
      </c>
      <c r="N18" s="279">
        <f t="shared" si="4"/>
        <v>0</v>
      </c>
      <c r="O18" s="312"/>
      <c r="P18" s="300">
        <f t="shared" si="31"/>
        <v>0</v>
      </c>
      <c r="Q18" s="277">
        <f t="shared" si="5"/>
        <v>0</v>
      </c>
      <c r="R18" s="277">
        <f t="shared" si="6"/>
        <v>0</v>
      </c>
      <c r="S18" s="279">
        <f t="shared" si="7"/>
        <v>0</v>
      </c>
      <c r="T18" s="312"/>
      <c r="U18" s="300">
        <f t="shared" si="8"/>
        <v>0</v>
      </c>
      <c r="V18" s="277">
        <f t="shared" si="9"/>
        <v>0</v>
      </c>
      <c r="W18" s="277">
        <f t="shared" si="10"/>
        <v>0</v>
      </c>
      <c r="X18" s="279">
        <f t="shared" si="11"/>
        <v>0</v>
      </c>
      <c r="Y18" s="312"/>
      <c r="Z18" s="300">
        <f t="shared" si="12"/>
        <v>0</v>
      </c>
      <c r="AA18" s="277">
        <f t="shared" si="13"/>
        <v>0</v>
      </c>
      <c r="AB18" s="277">
        <f t="shared" si="14"/>
        <v>0</v>
      </c>
      <c r="AC18" s="279">
        <f t="shared" si="15"/>
        <v>0</v>
      </c>
      <c r="AD18" s="312"/>
      <c r="AE18" s="300">
        <f t="shared" si="16"/>
        <v>0</v>
      </c>
      <c r="AF18" s="277">
        <f t="shared" si="17"/>
        <v>0</v>
      </c>
      <c r="AG18" s="277">
        <f t="shared" si="18"/>
        <v>0</v>
      </c>
      <c r="AH18" s="279">
        <f t="shared" si="19"/>
        <v>0</v>
      </c>
      <c r="AI18" s="312"/>
      <c r="AJ18" s="300">
        <f t="shared" si="20"/>
        <v>0</v>
      </c>
      <c r="AK18" s="277">
        <f t="shared" si="21"/>
        <v>0</v>
      </c>
      <c r="AL18" s="277">
        <f t="shared" si="22"/>
        <v>0</v>
      </c>
      <c r="AM18" s="279">
        <f t="shared" si="23"/>
        <v>0</v>
      </c>
      <c r="AN18" s="302"/>
      <c r="AO18" s="300">
        <f t="shared" si="24"/>
        <v>0</v>
      </c>
      <c r="AP18" s="277">
        <f t="shared" si="25"/>
        <v>0</v>
      </c>
      <c r="AQ18" s="277">
        <f t="shared" si="26"/>
        <v>0</v>
      </c>
      <c r="AR18" s="277">
        <f t="shared" si="27"/>
        <v>0</v>
      </c>
    </row>
    <row r="19" spans="1:44" ht="15.6">
      <c r="A19" s="305"/>
      <c r="B19" s="301"/>
      <c r="C19" s="299"/>
      <c r="D19" s="306"/>
      <c r="E19" s="312"/>
      <c r="F19" s="300">
        <f t="shared" si="28"/>
        <v>0</v>
      </c>
      <c r="G19" s="277">
        <f t="shared" si="0"/>
        <v>0</v>
      </c>
      <c r="H19" s="277">
        <f t="shared" si="1"/>
        <v>0</v>
      </c>
      <c r="I19" s="279">
        <f t="shared" si="29"/>
        <v>0</v>
      </c>
      <c r="J19" s="312"/>
      <c r="K19" s="300">
        <f t="shared" si="30"/>
        <v>0</v>
      </c>
      <c r="L19" s="277">
        <f t="shared" si="2"/>
        <v>0</v>
      </c>
      <c r="M19" s="277">
        <f t="shared" si="3"/>
        <v>0</v>
      </c>
      <c r="N19" s="279">
        <f t="shared" si="4"/>
        <v>0</v>
      </c>
      <c r="O19" s="312"/>
      <c r="P19" s="300">
        <f t="shared" si="31"/>
        <v>0</v>
      </c>
      <c r="Q19" s="277">
        <f t="shared" si="5"/>
        <v>0</v>
      </c>
      <c r="R19" s="277">
        <f t="shared" si="6"/>
        <v>0</v>
      </c>
      <c r="S19" s="279">
        <f t="shared" si="7"/>
        <v>0</v>
      </c>
      <c r="T19" s="312"/>
      <c r="U19" s="300">
        <f t="shared" si="8"/>
        <v>0</v>
      </c>
      <c r="V19" s="277">
        <f t="shared" si="9"/>
        <v>0</v>
      </c>
      <c r="W19" s="277">
        <f t="shared" si="10"/>
        <v>0</v>
      </c>
      <c r="X19" s="279">
        <f t="shared" si="11"/>
        <v>0</v>
      </c>
      <c r="Y19" s="312"/>
      <c r="Z19" s="300">
        <f t="shared" si="12"/>
        <v>0</v>
      </c>
      <c r="AA19" s="277">
        <f t="shared" si="13"/>
        <v>0</v>
      </c>
      <c r="AB19" s="277">
        <f t="shared" si="14"/>
        <v>0</v>
      </c>
      <c r="AC19" s="279">
        <f t="shared" si="15"/>
        <v>0</v>
      </c>
      <c r="AD19" s="312"/>
      <c r="AE19" s="300">
        <f t="shared" si="16"/>
        <v>0</v>
      </c>
      <c r="AF19" s="277">
        <f t="shared" si="17"/>
        <v>0</v>
      </c>
      <c r="AG19" s="277">
        <f t="shared" si="18"/>
        <v>0</v>
      </c>
      <c r="AH19" s="279">
        <f t="shared" si="19"/>
        <v>0</v>
      </c>
      <c r="AI19" s="312"/>
      <c r="AJ19" s="300">
        <f t="shared" si="20"/>
        <v>0</v>
      </c>
      <c r="AK19" s="277">
        <f t="shared" si="21"/>
        <v>0</v>
      </c>
      <c r="AL19" s="277">
        <f t="shared" si="22"/>
        <v>0</v>
      </c>
      <c r="AM19" s="279">
        <f t="shared" si="23"/>
        <v>0</v>
      </c>
      <c r="AN19" s="302"/>
      <c r="AO19" s="300">
        <f t="shared" si="24"/>
        <v>0</v>
      </c>
      <c r="AP19" s="277">
        <f t="shared" si="25"/>
        <v>0</v>
      </c>
      <c r="AQ19" s="277">
        <f t="shared" si="26"/>
        <v>0</v>
      </c>
      <c r="AR19" s="277">
        <f t="shared" si="27"/>
        <v>0</v>
      </c>
    </row>
    <row r="20" spans="1:44" ht="15.6">
      <c r="A20" s="305"/>
      <c r="B20" s="301"/>
      <c r="C20" s="299"/>
      <c r="D20" s="306"/>
      <c r="E20" s="312"/>
      <c r="F20" s="300">
        <f t="shared" si="28"/>
        <v>0</v>
      </c>
      <c r="G20" s="277">
        <f t="shared" si="0"/>
        <v>0</v>
      </c>
      <c r="H20" s="277">
        <f t="shared" si="1"/>
        <v>0</v>
      </c>
      <c r="I20" s="279">
        <f t="shared" si="29"/>
        <v>0</v>
      </c>
      <c r="J20" s="312"/>
      <c r="K20" s="300">
        <f t="shared" si="30"/>
        <v>0</v>
      </c>
      <c r="L20" s="277">
        <f t="shared" si="2"/>
        <v>0</v>
      </c>
      <c r="M20" s="277">
        <f t="shared" si="3"/>
        <v>0</v>
      </c>
      <c r="N20" s="279">
        <f t="shared" si="4"/>
        <v>0</v>
      </c>
      <c r="O20" s="312"/>
      <c r="P20" s="300">
        <f t="shared" si="31"/>
        <v>0</v>
      </c>
      <c r="Q20" s="277">
        <f t="shared" si="5"/>
        <v>0</v>
      </c>
      <c r="R20" s="277">
        <f t="shared" si="6"/>
        <v>0</v>
      </c>
      <c r="S20" s="279">
        <f t="shared" si="7"/>
        <v>0</v>
      </c>
      <c r="T20" s="312"/>
      <c r="U20" s="300">
        <f t="shared" si="8"/>
        <v>0</v>
      </c>
      <c r="V20" s="277">
        <f t="shared" si="9"/>
        <v>0</v>
      </c>
      <c r="W20" s="277">
        <f t="shared" si="10"/>
        <v>0</v>
      </c>
      <c r="X20" s="279">
        <f t="shared" si="11"/>
        <v>0</v>
      </c>
      <c r="Y20" s="312"/>
      <c r="Z20" s="300">
        <f t="shared" si="12"/>
        <v>0</v>
      </c>
      <c r="AA20" s="277">
        <f t="shared" si="13"/>
        <v>0</v>
      </c>
      <c r="AB20" s="277">
        <f t="shared" si="14"/>
        <v>0</v>
      </c>
      <c r="AC20" s="279">
        <f t="shared" si="15"/>
        <v>0</v>
      </c>
      <c r="AD20" s="312"/>
      <c r="AE20" s="300">
        <f t="shared" si="16"/>
        <v>0</v>
      </c>
      <c r="AF20" s="277">
        <f t="shared" si="17"/>
        <v>0</v>
      </c>
      <c r="AG20" s="277">
        <f t="shared" si="18"/>
        <v>0</v>
      </c>
      <c r="AH20" s="279">
        <f t="shared" si="19"/>
        <v>0</v>
      </c>
      <c r="AI20" s="312"/>
      <c r="AJ20" s="300">
        <f t="shared" si="20"/>
        <v>0</v>
      </c>
      <c r="AK20" s="277">
        <f t="shared" si="21"/>
        <v>0</v>
      </c>
      <c r="AL20" s="277">
        <f t="shared" si="22"/>
        <v>0</v>
      </c>
      <c r="AM20" s="279">
        <f t="shared" si="23"/>
        <v>0</v>
      </c>
      <c r="AN20" s="302"/>
      <c r="AO20" s="300">
        <f t="shared" si="24"/>
        <v>0</v>
      </c>
      <c r="AP20" s="277">
        <f t="shared" si="25"/>
        <v>0</v>
      </c>
      <c r="AQ20" s="277">
        <f t="shared" si="26"/>
        <v>0</v>
      </c>
      <c r="AR20" s="277">
        <f t="shared" si="27"/>
        <v>0</v>
      </c>
    </row>
    <row r="21" spans="1:44" ht="15.6">
      <c r="A21" s="305"/>
      <c r="B21" s="301"/>
      <c r="C21" s="299"/>
      <c r="D21" s="306"/>
      <c r="E21" s="312"/>
      <c r="F21" s="300">
        <f t="shared" si="28"/>
        <v>0</v>
      </c>
      <c r="G21" s="277">
        <f t="shared" si="0"/>
        <v>0</v>
      </c>
      <c r="H21" s="277">
        <f t="shared" si="1"/>
        <v>0</v>
      </c>
      <c r="I21" s="279">
        <f t="shared" si="29"/>
        <v>0</v>
      </c>
      <c r="J21" s="312"/>
      <c r="K21" s="300">
        <f t="shared" si="30"/>
        <v>0</v>
      </c>
      <c r="L21" s="277">
        <f t="shared" si="2"/>
        <v>0</v>
      </c>
      <c r="M21" s="277">
        <f t="shared" si="3"/>
        <v>0</v>
      </c>
      <c r="N21" s="279">
        <f t="shared" si="4"/>
        <v>0</v>
      </c>
      <c r="O21" s="312"/>
      <c r="P21" s="300">
        <f t="shared" si="31"/>
        <v>0</v>
      </c>
      <c r="Q21" s="277">
        <f t="shared" si="5"/>
        <v>0</v>
      </c>
      <c r="R21" s="277">
        <f t="shared" si="6"/>
        <v>0</v>
      </c>
      <c r="S21" s="279">
        <f t="shared" si="7"/>
        <v>0</v>
      </c>
      <c r="T21" s="312"/>
      <c r="U21" s="300">
        <f t="shared" si="8"/>
        <v>0</v>
      </c>
      <c r="V21" s="277">
        <f t="shared" si="9"/>
        <v>0</v>
      </c>
      <c r="W21" s="277">
        <f t="shared" si="10"/>
        <v>0</v>
      </c>
      <c r="X21" s="279">
        <f t="shared" si="11"/>
        <v>0</v>
      </c>
      <c r="Y21" s="312"/>
      <c r="Z21" s="300">
        <f t="shared" si="12"/>
        <v>0</v>
      </c>
      <c r="AA21" s="277">
        <f t="shared" si="13"/>
        <v>0</v>
      </c>
      <c r="AB21" s="277">
        <f t="shared" si="14"/>
        <v>0</v>
      </c>
      <c r="AC21" s="279">
        <f t="shared" si="15"/>
        <v>0</v>
      </c>
      <c r="AD21" s="312"/>
      <c r="AE21" s="300">
        <f t="shared" si="16"/>
        <v>0</v>
      </c>
      <c r="AF21" s="277">
        <f t="shared" si="17"/>
        <v>0</v>
      </c>
      <c r="AG21" s="277">
        <f t="shared" si="18"/>
        <v>0</v>
      </c>
      <c r="AH21" s="279">
        <f t="shared" si="19"/>
        <v>0</v>
      </c>
      <c r="AI21" s="312"/>
      <c r="AJ21" s="300">
        <f t="shared" si="20"/>
        <v>0</v>
      </c>
      <c r="AK21" s="277">
        <f t="shared" si="21"/>
        <v>0</v>
      </c>
      <c r="AL21" s="277">
        <f t="shared" si="22"/>
        <v>0</v>
      </c>
      <c r="AM21" s="279">
        <f t="shared" si="23"/>
        <v>0</v>
      </c>
      <c r="AN21" s="302"/>
      <c r="AO21" s="300">
        <f t="shared" si="24"/>
        <v>0</v>
      </c>
      <c r="AP21" s="277">
        <f t="shared" si="25"/>
        <v>0</v>
      </c>
      <c r="AQ21" s="277">
        <f t="shared" si="26"/>
        <v>0</v>
      </c>
      <c r="AR21" s="277">
        <f t="shared" si="27"/>
        <v>0</v>
      </c>
    </row>
    <row r="22" spans="1:44" ht="15.6">
      <c r="A22" s="305"/>
      <c r="B22" s="301"/>
      <c r="C22" s="299"/>
      <c r="D22" s="307"/>
      <c r="E22" s="312"/>
      <c r="F22" s="300">
        <f t="shared" si="28"/>
        <v>0</v>
      </c>
      <c r="G22" s="277">
        <f t="shared" si="0"/>
        <v>0</v>
      </c>
      <c r="H22" s="277">
        <f t="shared" si="1"/>
        <v>0</v>
      </c>
      <c r="I22" s="279">
        <f t="shared" si="29"/>
        <v>0</v>
      </c>
      <c r="J22" s="312"/>
      <c r="K22" s="300">
        <f t="shared" si="30"/>
        <v>0</v>
      </c>
      <c r="L22" s="277">
        <f t="shared" si="2"/>
        <v>0</v>
      </c>
      <c r="M22" s="277">
        <f t="shared" si="3"/>
        <v>0</v>
      </c>
      <c r="N22" s="279">
        <f t="shared" si="4"/>
        <v>0</v>
      </c>
      <c r="O22" s="312"/>
      <c r="P22" s="300">
        <f t="shared" si="31"/>
        <v>0</v>
      </c>
      <c r="Q22" s="277">
        <f t="shared" si="5"/>
        <v>0</v>
      </c>
      <c r="R22" s="277">
        <f t="shared" si="6"/>
        <v>0</v>
      </c>
      <c r="S22" s="279">
        <f t="shared" si="7"/>
        <v>0</v>
      </c>
      <c r="T22" s="312"/>
      <c r="U22" s="300">
        <f t="shared" si="8"/>
        <v>0</v>
      </c>
      <c r="V22" s="277">
        <f t="shared" si="9"/>
        <v>0</v>
      </c>
      <c r="W22" s="277">
        <f t="shared" si="10"/>
        <v>0</v>
      </c>
      <c r="X22" s="279">
        <f t="shared" si="11"/>
        <v>0</v>
      </c>
      <c r="Y22" s="312"/>
      <c r="Z22" s="300">
        <f t="shared" si="12"/>
        <v>0</v>
      </c>
      <c r="AA22" s="277">
        <f t="shared" si="13"/>
        <v>0</v>
      </c>
      <c r="AB22" s="277">
        <f t="shared" si="14"/>
        <v>0</v>
      </c>
      <c r="AC22" s="279">
        <f t="shared" si="15"/>
        <v>0</v>
      </c>
      <c r="AD22" s="312"/>
      <c r="AE22" s="300">
        <f t="shared" si="16"/>
        <v>0</v>
      </c>
      <c r="AF22" s="277">
        <f t="shared" si="17"/>
        <v>0</v>
      </c>
      <c r="AG22" s="277">
        <f t="shared" si="18"/>
        <v>0</v>
      </c>
      <c r="AH22" s="279">
        <f t="shared" si="19"/>
        <v>0</v>
      </c>
      <c r="AI22" s="312"/>
      <c r="AJ22" s="300">
        <f t="shared" si="20"/>
        <v>0</v>
      </c>
      <c r="AK22" s="277">
        <f t="shared" si="21"/>
        <v>0</v>
      </c>
      <c r="AL22" s="277">
        <f t="shared" si="22"/>
        <v>0</v>
      </c>
      <c r="AM22" s="279">
        <f t="shared" si="23"/>
        <v>0</v>
      </c>
      <c r="AN22" s="302"/>
      <c r="AO22" s="300">
        <f t="shared" si="24"/>
        <v>0</v>
      </c>
      <c r="AP22" s="277">
        <f t="shared" si="25"/>
        <v>0</v>
      </c>
      <c r="AQ22" s="277">
        <f t="shared" si="26"/>
        <v>0</v>
      </c>
      <c r="AR22" s="277">
        <f t="shared" si="27"/>
        <v>0</v>
      </c>
    </row>
    <row r="23" spans="1:44" ht="15.6">
      <c r="A23" s="305"/>
      <c r="B23" s="301"/>
      <c r="C23" s="299"/>
      <c r="D23" s="306"/>
      <c r="E23" s="312"/>
      <c r="F23" s="300">
        <f t="shared" si="28"/>
        <v>0</v>
      </c>
      <c r="G23" s="277">
        <f t="shared" si="0"/>
        <v>0</v>
      </c>
      <c r="H23" s="277">
        <f t="shared" si="1"/>
        <v>0</v>
      </c>
      <c r="I23" s="279">
        <f t="shared" si="29"/>
        <v>0</v>
      </c>
      <c r="J23" s="312"/>
      <c r="K23" s="300">
        <f t="shared" si="30"/>
        <v>0</v>
      </c>
      <c r="L23" s="277">
        <f t="shared" si="2"/>
        <v>0</v>
      </c>
      <c r="M23" s="277">
        <f t="shared" si="3"/>
        <v>0</v>
      </c>
      <c r="N23" s="279">
        <f t="shared" si="4"/>
        <v>0</v>
      </c>
      <c r="O23" s="312"/>
      <c r="P23" s="300">
        <f t="shared" si="31"/>
        <v>0</v>
      </c>
      <c r="Q23" s="277">
        <f t="shared" si="5"/>
        <v>0</v>
      </c>
      <c r="R23" s="277">
        <f t="shared" si="6"/>
        <v>0</v>
      </c>
      <c r="S23" s="279">
        <f t="shared" si="7"/>
        <v>0</v>
      </c>
      <c r="T23" s="312"/>
      <c r="U23" s="300">
        <f t="shared" si="8"/>
        <v>0</v>
      </c>
      <c r="V23" s="277">
        <f t="shared" si="9"/>
        <v>0</v>
      </c>
      <c r="W23" s="277">
        <f t="shared" si="10"/>
        <v>0</v>
      </c>
      <c r="X23" s="279">
        <f t="shared" si="11"/>
        <v>0</v>
      </c>
      <c r="Y23" s="312"/>
      <c r="Z23" s="300">
        <f t="shared" si="12"/>
        <v>0</v>
      </c>
      <c r="AA23" s="277">
        <f t="shared" si="13"/>
        <v>0</v>
      </c>
      <c r="AB23" s="277">
        <f t="shared" si="14"/>
        <v>0</v>
      </c>
      <c r="AC23" s="279">
        <f t="shared" si="15"/>
        <v>0</v>
      </c>
      <c r="AD23" s="312"/>
      <c r="AE23" s="300">
        <f t="shared" si="16"/>
        <v>0</v>
      </c>
      <c r="AF23" s="277">
        <f t="shared" si="17"/>
        <v>0</v>
      </c>
      <c r="AG23" s="277">
        <f t="shared" si="18"/>
        <v>0</v>
      </c>
      <c r="AH23" s="279">
        <f t="shared" si="19"/>
        <v>0</v>
      </c>
      <c r="AI23" s="312"/>
      <c r="AJ23" s="300">
        <f t="shared" si="20"/>
        <v>0</v>
      </c>
      <c r="AK23" s="277">
        <f t="shared" si="21"/>
        <v>0</v>
      </c>
      <c r="AL23" s="277">
        <f t="shared" si="22"/>
        <v>0</v>
      </c>
      <c r="AM23" s="279">
        <f t="shared" si="23"/>
        <v>0</v>
      </c>
      <c r="AN23" s="302"/>
      <c r="AO23" s="300">
        <f t="shared" si="24"/>
        <v>0</v>
      </c>
      <c r="AP23" s="277">
        <f t="shared" si="25"/>
        <v>0</v>
      </c>
      <c r="AQ23" s="277">
        <f t="shared" si="26"/>
        <v>0</v>
      </c>
      <c r="AR23" s="277">
        <f t="shared" si="27"/>
        <v>0</v>
      </c>
    </row>
    <row r="24" spans="1:44" ht="15.6">
      <c r="A24" s="305"/>
      <c r="B24" s="301"/>
      <c r="C24" s="299"/>
      <c r="D24" s="306"/>
      <c r="E24" s="312"/>
      <c r="F24" s="300">
        <f t="shared" si="28"/>
        <v>0</v>
      </c>
      <c r="G24" s="277">
        <f t="shared" si="0"/>
        <v>0</v>
      </c>
      <c r="H24" s="277">
        <f t="shared" si="1"/>
        <v>0</v>
      </c>
      <c r="I24" s="279">
        <f t="shared" si="29"/>
        <v>0</v>
      </c>
      <c r="J24" s="312"/>
      <c r="K24" s="300">
        <f t="shared" si="30"/>
        <v>0</v>
      </c>
      <c r="L24" s="277">
        <f t="shared" si="2"/>
        <v>0</v>
      </c>
      <c r="M24" s="277">
        <f t="shared" si="3"/>
        <v>0</v>
      </c>
      <c r="N24" s="279">
        <f t="shared" si="4"/>
        <v>0</v>
      </c>
      <c r="O24" s="312"/>
      <c r="P24" s="300">
        <f t="shared" si="31"/>
        <v>0</v>
      </c>
      <c r="Q24" s="277">
        <f t="shared" si="5"/>
        <v>0</v>
      </c>
      <c r="R24" s="277">
        <f t="shared" si="6"/>
        <v>0</v>
      </c>
      <c r="S24" s="279">
        <f t="shared" si="7"/>
        <v>0</v>
      </c>
      <c r="T24" s="312"/>
      <c r="U24" s="300">
        <f t="shared" si="8"/>
        <v>0</v>
      </c>
      <c r="V24" s="277">
        <f t="shared" si="9"/>
        <v>0</v>
      </c>
      <c r="W24" s="277">
        <f t="shared" si="10"/>
        <v>0</v>
      </c>
      <c r="X24" s="279">
        <f t="shared" si="11"/>
        <v>0</v>
      </c>
      <c r="Y24" s="312"/>
      <c r="Z24" s="300">
        <f t="shared" si="12"/>
        <v>0</v>
      </c>
      <c r="AA24" s="277">
        <f t="shared" si="13"/>
        <v>0</v>
      </c>
      <c r="AB24" s="277">
        <f t="shared" si="14"/>
        <v>0</v>
      </c>
      <c r="AC24" s="279">
        <f t="shared" si="15"/>
        <v>0</v>
      </c>
      <c r="AD24" s="312"/>
      <c r="AE24" s="300">
        <f t="shared" si="16"/>
        <v>0</v>
      </c>
      <c r="AF24" s="277">
        <f t="shared" si="17"/>
        <v>0</v>
      </c>
      <c r="AG24" s="277">
        <f t="shared" si="18"/>
        <v>0</v>
      </c>
      <c r="AH24" s="279">
        <f t="shared" si="19"/>
        <v>0</v>
      </c>
      <c r="AI24" s="312"/>
      <c r="AJ24" s="300">
        <f t="shared" si="20"/>
        <v>0</v>
      </c>
      <c r="AK24" s="277">
        <f t="shared" si="21"/>
        <v>0</v>
      </c>
      <c r="AL24" s="277">
        <f t="shared" si="22"/>
        <v>0</v>
      </c>
      <c r="AM24" s="279">
        <f t="shared" si="23"/>
        <v>0</v>
      </c>
      <c r="AN24" s="302"/>
      <c r="AO24" s="300">
        <f t="shared" si="24"/>
        <v>0</v>
      </c>
      <c r="AP24" s="277">
        <f t="shared" si="25"/>
        <v>0</v>
      </c>
      <c r="AQ24" s="277">
        <f t="shared" si="26"/>
        <v>0</v>
      </c>
      <c r="AR24" s="277">
        <f t="shared" si="27"/>
        <v>0</v>
      </c>
    </row>
    <row r="25" spans="1:44" ht="15.6">
      <c r="A25" s="305"/>
      <c r="B25" s="301"/>
      <c r="C25" s="299"/>
      <c r="D25" s="306"/>
      <c r="E25" s="312"/>
      <c r="F25" s="300">
        <f t="shared" si="28"/>
        <v>0</v>
      </c>
      <c r="G25" s="277">
        <f t="shared" si="0"/>
        <v>0</v>
      </c>
      <c r="H25" s="277">
        <f t="shared" si="1"/>
        <v>0</v>
      </c>
      <c r="I25" s="279">
        <f t="shared" si="29"/>
        <v>0</v>
      </c>
      <c r="J25" s="312"/>
      <c r="K25" s="300">
        <f t="shared" si="30"/>
        <v>0</v>
      </c>
      <c r="L25" s="277">
        <f t="shared" si="2"/>
        <v>0</v>
      </c>
      <c r="M25" s="277">
        <f t="shared" si="3"/>
        <v>0</v>
      </c>
      <c r="N25" s="279">
        <f t="shared" si="4"/>
        <v>0</v>
      </c>
      <c r="O25" s="312"/>
      <c r="P25" s="300">
        <f t="shared" si="31"/>
        <v>0</v>
      </c>
      <c r="Q25" s="277">
        <f t="shared" si="5"/>
        <v>0</v>
      </c>
      <c r="R25" s="277">
        <f t="shared" si="6"/>
        <v>0</v>
      </c>
      <c r="S25" s="279">
        <f t="shared" si="7"/>
        <v>0</v>
      </c>
      <c r="T25" s="312"/>
      <c r="U25" s="300">
        <f t="shared" si="8"/>
        <v>0</v>
      </c>
      <c r="V25" s="277">
        <f t="shared" si="9"/>
        <v>0</v>
      </c>
      <c r="W25" s="277">
        <f t="shared" si="10"/>
        <v>0</v>
      </c>
      <c r="X25" s="279">
        <f t="shared" si="11"/>
        <v>0</v>
      </c>
      <c r="Y25" s="312"/>
      <c r="Z25" s="300">
        <f t="shared" si="12"/>
        <v>0</v>
      </c>
      <c r="AA25" s="277">
        <f t="shared" si="13"/>
        <v>0</v>
      </c>
      <c r="AB25" s="277">
        <f t="shared" si="14"/>
        <v>0</v>
      </c>
      <c r="AC25" s="279">
        <f t="shared" si="15"/>
        <v>0</v>
      </c>
      <c r="AD25" s="312"/>
      <c r="AE25" s="300">
        <f t="shared" si="16"/>
        <v>0</v>
      </c>
      <c r="AF25" s="277">
        <f t="shared" si="17"/>
        <v>0</v>
      </c>
      <c r="AG25" s="277">
        <f t="shared" si="18"/>
        <v>0</v>
      </c>
      <c r="AH25" s="279">
        <f t="shared" si="19"/>
        <v>0</v>
      </c>
      <c r="AI25" s="312"/>
      <c r="AJ25" s="300">
        <f t="shared" si="20"/>
        <v>0</v>
      </c>
      <c r="AK25" s="277">
        <f t="shared" si="21"/>
        <v>0</v>
      </c>
      <c r="AL25" s="277">
        <f t="shared" si="22"/>
        <v>0</v>
      </c>
      <c r="AM25" s="279">
        <f t="shared" si="23"/>
        <v>0</v>
      </c>
      <c r="AN25" s="302"/>
      <c r="AO25" s="300">
        <f t="shared" si="24"/>
        <v>0</v>
      </c>
      <c r="AP25" s="277">
        <f t="shared" si="25"/>
        <v>0</v>
      </c>
      <c r="AQ25" s="277">
        <f t="shared" si="26"/>
        <v>0</v>
      </c>
      <c r="AR25" s="277">
        <f t="shared" si="27"/>
        <v>0</v>
      </c>
    </row>
    <row r="26" spans="1:44" ht="15.6">
      <c r="A26" s="305"/>
      <c r="B26" s="301"/>
      <c r="C26" s="299"/>
      <c r="D26" s="306"/>
      <c r="E26" s="312"/>
      <c r="F26" s="300">
        <f t="shared" si="28"/>
        <v>0</v>
      </c>
      <c r="G26" s="277">
        <f t="shared" si="0"/>
        <v>0</v>
      </c>
      <c r="H26" s="277">
        <f t="shared" si="1"/>
        <v>0</v>
      </c>
      <c r="I26" s="279">
        <f t="shared" si="29"/>
        <v>0</v>
      </c>
      <c r="J26" s="312"/>
      <c r="K26" s="300">
        <f t="shared" si="30"/>
        <v>0</v>
      </c>
      <c r="L26" s="277">
        <f t="shared" si="2"/>
        <v>0</v>
      </c>
      <c r="M26" s="277">
        <f t="shared" si="3"/>
        <v>0</v>
      </c>
      <c r="N26" s="279">
        <f t="shared" si="4"/>
        <v>0</v>
      </c>
      <c r="O26" s="312"/>
      <c r="P26" s="300">
        <f t="shared" si="31"/>
        <v>0</v>
      </c>
      <c r="Q26" s="277">
        <f t="shared" si="5"/>
        <v>0</v>
      </c>
      <c r="R26" s="277">
        <f t="shared" si="6"/>
        <v>0</v>
      </c>
      <c r="S26" s="279">
        <f t="shared" si="7"/>
        <v>0</v>
      </c>
      <c r="T26" s="312"/>
      <c r="U26" s="300">
        <f t="shared" si="8"/>
        <v>0</v>
      </c>
      <c r="V26" s="277">
        <f t="shared" si="9"/>
        <v>0</v>
      </c>
      <c r="W26" s="277">
        <f t="shared" si="10"/>
        <v>0</v>
      </c>
      <c r="X26" s="279">
        <f t="shared" si="11"/>
        <v>0</v>
      </c>
      <c r="Y26" s="312"/>
      <c r="Z26" s="300">
        <f t="shared" si="12"/>
        <v>0</v>
      </c>
      <c r="AA26" s="277">
        <f t="shared" si="13"/>
        <v>0</v>
      </c>
      <c r="AB26" s="277">
        <f t="shared" si="14"/>
        <v>0</v>
      </c>
      <c r="AC26" s="279">
        <f t="shared" si="15"/>
        <v>0</v>
      </c>
      <c r="AD26" s="312"/>
      <c r="AE26" s="300">
        <f t="shared" si="16"/>
        <v>0</v>
      </c>
      <c r="AF26" s="277">
        <f t="shared" si="17"/>
        <v>0</v>
      </c>
      <c r="AG26" s="277">
        <f t="shared" si="18"/>
        <v>0</v>
      </c>
      <c r="AH26" s="279">
        <f t="shared" si="19"/>
        <v>0</v>
      </c>
      <c r="AI26" s="312"/>
      <c r="AJ26" s="300">
        <f t="shared" si="20"/>
        <v>0</v>
      </c>
      <c r="AK26" s="277">
        <f t="shared" si="21"/>
        <v>0</v>
      </c>
      <c r="AL26" s="277">
        <f t="shared" si="22"/>
        <v>0</v>
      </c>
      <c r="AM26" s="279">
        <f t="shared" si="23"/>
        <v>0</v>
      </c>
      <c r="AN26" s="302"/>
      <c r="AO26" s="300">
        <f t="shared" si="24"/>
        <v>0</v>
      </c>
      <c r="AP26" s="277">
        <f t="shared" si="25"/>
        <v>0</v>
      </c>
      <c r="AQ26" s="277">
        <f t="shared" si="26"/>
        <v>0</v>
      </c>
      <c r="AR26" s="277">
        <f t="shared" si="27"/>
        <v>0</v>
      </c>
    </row>
    <row r="27" spans="1:44" ht="15.6">
      <c r="A27" s="305"/>
      <c r="B27" s="301"/>
      <c r="C27" s="299"/>
      <c r="D27" s="306"/>
      <c r="E27" s="312"/>
      <c r="F27" s="300">
        <f t="shared" si="28"/>
        <v>0</v>
      </c>
      <c r="G27" s="277">
        <f t="shared" si="0"/>
        <v>0</v>
      </c>
      <c r="H27" s="277">
        <f t="shared" si="1"/>
        <v>0</v>
      </c>
      <c r="I27" s="279">
        <f t="shared" si="29"/>
        <v>0</v>
      </c>
      <c r="J27" s="312"/>
      <c r="K27" s="300">
        <f t="shared" si="30"/>
        <v>0</v>
      </c>
      <c r="L27" s="277">
        <f t="shared" si="2"/>
        <v>0</v>
      </c>
      <c r="M27" s="277">
        <f t="shared" si="3"/>
        <v>0</v>
      </c>
      <c r="N27" s="279">
        <f t="shared" si="4"/>
        <v>0</v>
      </c>
      <c r="O27" s="312"/>
      <c r="P27" s="300">
        <f t="shared" si="31"/>
        <v>0</v>
      </c>
      <c r="Q27" s="277">
        <f t="shared" si="5"/>
        <v>0</v>
      </c>
      <c r="R27" s="277">
        <f t="shared" si="6"/>
        <v>0</v>
      </c>
      <c r="S27" s="279">
        <f t="shared" si="7"/>
        <v>0</v>
      </c>
      <c r="T27" s="312"/>
      <c r="U27" s="300">
        <f t="shared" si="8"/>
        <v>0</v>
      </c>
      <c r="V27" s="277">
        <f t="shared" si="9"/>
        <v>0</v>
      </c>
      <c r="W27" s="277">
        <f t="shared" si="10"/>
        <v>0</v>
      </c>
      <c r="X27" s="279">
        <f t="shared" si="11"/>
        <v>0</v>
      </c>
      <c r="Y27" s="312"/>
      <c r="Z27" s="300">
        <f t="shared" si="12"/>
        <v>0</v>
      </c>
      <c r="AA27" s="277">
        <f t="shared" si="13"/>
        <v>0</v>
      </c>
      <c r="AB27" s="277">
        <f t="shared" si="14"/>
        <v>0</v>
      </c>
      <c r="AC27" s="279">
        <f t="shared" si="15"/>
        <v>0</v>
      </c>
      <c r="AD27" s="312"/>
      <c r="AE27" s="300">
        <f t="shared" si="16"/>
        <v>0</v>
      </c>
      <c r="AF27" s="277">
        <f t="shared" si="17"/>
        <v>0</v>
      </c>
      <c r="AG27" s="277">
        <f t="shared" si="18"/>
        <v>0</v>
      </c>
      <c r="AH27" s="279">
        <f t="shared" si="19"/>
        <v>0</v>
      </c>
      <c r="AI27" s="312"/>
      <c r="AJ27" s="300">
        <f t="shared" si="20"/>
        <v>0</v>
      </c>
      <c r="AK27" s="277">
        <f t="shared" si="21"/>
        <v>0</v>
      </c>
      <c r="AL27" s="277">
        <f t="shared" si="22"/>
        <v>0</v>
      </c>
      <c r="AM27" s="279">
        <f t="shared" si="23"/>
        <v>0</v>
      </c>
      <c r="AN27" s="302"/>
      <c r="AO27" s="300">
        <f t="shared" si="24"/>
        <v>0</v>
      </c>
      <c r="AP27" s="277">
        <f t="shared" si="25"/>
        <v>0</v>
      </c>
      <c r="AQ27" s="277">
        <f t="shared" si="26"/>
        <v>0</v>
      </c>
      <c r="AR27" s="277">
        <f t="shared" si="27"/>
        <v>0</v>
      </c>
    </row>
    <row r="28" spans="1:44" ht="15.6">
      <c r="A28" s="305"/>
      <c r="B28" s="301"/>
      <c r="C28" s="299"/>
      <c r="D28" s="306"/>
      <c r="E28" s="312"/>
      <c r="F28" s="300">
        <f t="shared" si="28"/>
        <v>0</v>
      </c>
      <c r="G28" s="277">
        <f t="shared" si="0"/>
        <v>0</v>
      </c>
      <c r="H28" s="277">
        <f t="shared" si="1"/>
        <v>0</v>
      </c>
      <c r="I28" s="279">
        <f t="shared" si="29"/>
        <v>0</v>
      </c>
      <c r="J28" s="312"/>
      <c r="K28" s="300">
        <f t="shared" si="30"/>
        <v>0</v>
      </c>
      <c r="L28" s="277">
        <f t="shared" si="2"/>
        <v>0</v>
      </c>
      <c r="M28" s="277">
        <f t="shared" si="3"/>
        <v>0</v>
      </c>
      <c r="N28" s="279">
        <f t="shared" si="4"/>
        <v>0</v>
      </c>
      <c r="O28" s="312"/>
      <c r="P28" s="300">
        <f t="shared" si="31"/>
        <v>0</v>
      </c>
      <c r="Q28" s="277">
        <f t="shared" si="5"/>
        <v>0</v>
      </c>
      <c r="R28" s="277">
        <f t="shared" si="6"/>
        <v>0</v>
      </c>
      <c r="S28" s="279">
        <f t="shared" si="7"/>
        <v>0</v>
      </c>
      <c r="T28" s="312"/>
      <c r="U28" s="300">
        <f t="shared" si="8"/>
        <v>0</v>
      </c>
      <c r="V28" s="277">
        <f t="shared" si="9"/>
        <v>0</v>
      </c>
      <c r="W28" s="277">
        <f t="shared" si="10"/>
        <v>0</v>
      </c>
      <c r="X28" s="279">
        <f t="shared" si="11"/>
        <v>0</v>
      </c>
      <c r="Y28" s="312"/>
      <c r="Z28" s="300">
        <f t="shared" si="12"/>
        <v>0</v>
      </c>
      <c r="AA28" s="277">
        <f t="shared" si="13"/>
        <v>0</v>
      </c>
      <c r="AB28" s="277">
        <f t="shared" si="14"/>
        <v>0</v>
      </c>
      <c r="AC28" s="279">
        <f t="shared" si="15"/>
        <v>0</v>
      </c>
      <c r="AD28" s="312"/>
      <c r="AE28" s="300">
        <f t="shared" si="16"/>
        <v>0</v>
      </c>
      <c r="AF28" s="277">
        <f t="shared" si="17"/>
        <v>0</v>
      </c>
      <c r="AG28" s="277">
        <f t="shared" si="18"/>
        <v>0</v>
      </c>
      <c r="AH28" s="279">
        <f t="shared" si="19"/>
        <v>0</v>
      </c>
      <c r="AI28" s="312"/>
      <c r="AJ28" s="300">
        <f t="shared" si="20"/>
        <v>0</v>
      </c>
      <c r="AK28" s="277">
        <f t="shared" si="21"/>
        <v>0</v>
      </c>
      <c r="AL28" s="277">
        <f t="shared" si="22"/>
        <v>0</v>
      </c>
      <c r="AM28" s="279">
        <f t="shared" si="23"/>
        <v>0</v>
      </c>
      <c r="AN28" s="302"/>
      <c r="AO28" s="300">
        <f t="shared" si="24"/>
        <v>0</v>
      </c>
      <c r="AP28" s="277">
        <f t="shared" si="25"/>
        <v>0</v>
      </c>
      <c r="AQ28" s="277">
        <f t="shared" si="26"/>
        <v>0</v>
      </c>
      <c r="AR28" s="277">
        <f t="shared" si="27"/>
        <v>0</v>
      </c>
    </row>
    <row r="29" spans="1:44" ht="15.6">
      <c r="A29" s="305"/>
      <c r="B29" s="301"/>
      <c r="C29" s="299"/>
      <c r="D29" s="306"/>
      <c r="E29" s="312"/>
      <c r="F29" s="300">
        <f t="shared" si="28"/>
        <v>0</v>
      </c>
      <c r="G29" s="277">
        <f t="shared" si="0"/>
        <v>0</v>
      </c>
      <c r="H29" s="277">
        <f t="shared" si="1"/>
        <v>0</v>
      </c>
      <c r="I29" s="279">
        <f t="shared" si="29"/>
        <v>0</v>
      </c>
      <c r="J29" s="312"/>
      <c r="K29" s="300">
        <f t="shared" si="30"/>
        <v>0</v>
      </c>
      <c r="L29" s="277">
        <f t="shared" si="2"/>
        <v>0</v>
      </c>
      <c r="M29" s="277">
        <f t="shared" si="3"/>
        <v>0</v>
      </c>
      <c r="N29" s="279">
        <f t="shared" si="4"/>
        <v>0</v>
      </c>
      <c r="O29" s="312"/>
      <c r="P29" s="300">
        <f t="shared" si="31"/>
        <v>0</v>
      </c>
      <c r="Q29" s="277">
        <f t="shared" si="5"/>
        <v>0</v>
      </c>
      <c r="R29" s="277">
        <f t="shared" si="6"/>
        <v>0</v>
      </c>
      <c r="S29" s="279">
        <f t="shared" si="7"/>
        <v>0</v>
      </c>
      <c r="T29" s="312"/>
      <c r="U29" s="300">
        <f t="shared" si="8"/>
        <v>0</v>
      </c>
      <c r="V29" s="277">
        <f t="shared" si="9"/>
        <v>0</v>
      </c>
      <c r="W29" s="277">
        <f t="shared" si="10"/>
        <v>0</v>
      </c>
      <c r="X29" s="279">
        <f t="shared" si="11"/>
        <v>0</v>
      </c>
      <c r="Y29" s="312"/>
      <c r="Z29" s="300">
        <f t="shared" si="12"/>
        <v>0</v>
      </c>
      <c r="AA29" s="277">
        <f t="shared" si="13"/>
        <v>0</v>
      </c>
      <c r="AB29" s="277">
        <f t="shared" si="14"/>
        <v>0</v>
      </c>
      <c r="AC29" s="279">
        <f t="shared" si="15"/>
        <v>0</v>
      </c>
      <c r="AD29" s="312"/>
      <c r="AE29" s="300">
        <f t="shared" si="16"/>
        <v>0</v>
      </c>
      <c r="AF29" s="277">
        <f t="shared" si="17"/>
        <v>0</v>
      </c>
      <c r="AG29" s="277">
        <f t="shared" si="18"/>
        <v>0</v>
      </c>
      <c r="AH29" s="279">
        <f t="shared" si="19"/>
        <v>0</v>
      </c>
      <c r="AI29" s="312"/>
      <c r="AJ29" s="300">
        <f t="shared" si="20"/>
        <v>0</v>
      </c>
      <c r="AK29" s="277">
        <f t="shared" si="21"/>
        <v>0</v>
      </c>
      <c r="AL29" s="277">
        <f t="shared" si="22"/>
        <v>0</v>
      </c>
      <c r="AM29" s="279">
        <f t="shared" si="23"/>
        <v>0</v>
      </c>
      <c r="AN29" s="302"/>
      <c r="AO29" s="300">
        <f t="shared" si="24"/>
        <v>0</v>
      </c>
      <c r="AP29" s="277">
        <f t="shared" si="25"/>
        <v>0</v>
      </c>
      <c r="AQ29" s="277">
        <f t="shared" si="26"/>
        <v>0</v>
      </c>
      <c r="AR29" s="277">
        <f t="shared" si="27"/>
        <v>0</v>
      </c>
    </row>
    <row r="30" spans="1:44" ht="15.6">
      <c r="A30" s="305"/>
      <c r="B30" s="301"/>
      <c r="C30" s="299"/>
      <c r="D30" s="306"/>
      <c r="E30" s="312"/>
      <c r="F30" s="300">
        <f t="shared" si="28"/>
        <v>0</v>
      </c>
      <c r="G30" s="277">
        <f t="shared" si="0"/>
        <v>0</v>
      </c>
      <c r="H30" s="277">
        <f t="shared" si="1"/>
        <v>0</v>
      </c>
      <c r="I30" s="279">
        <f t="shared" si="29"/>
        <v>0</v>
      </c>
      <c r="J30" s="312"/>
      <c r="K30" s="300">
        <f t="shared" si="30"/>
        <v>0</v>
      </c>
      <c r="L30" s="277">
        <f t="shared" si="2"/>
        <v>0</v>
      </c>
      <c r="M30" s="277">
        <f t="shared" si="3"/>
        <v>0</v>
      </c>
      <c r="N30" s="279">
        <f t="shared" si="4"/>
        <v>0</v>
      </c>
      <c r="O30" s="312"/>
      <c r="P30" s="300">
        <f t="shared" si="31"/>
        <v>0</v>
      </c>
      <c r="Q30" s="277">
        <f t="shared" si="5"/>
        <v>0</v>
      </c>
      <c r="R30" s="277">
        <f t="shared" si="6"/>
        <v>0</v>
      </c>
      <c r="S30" s="279">
        <f t="shared" si="7"/>
        <v>0</v>
      </c>
      <c r="T30" s="312"/>
      <c r="U30" s="300">
        <f t="shared" si="8"/>
        <v>0</v>
      </c>
      <c r="V30" s="277">
        <f t="shared" si="9"/>
        <v>0</v>
      </c>
      <c r="W30" s="277">
        <f t="shared" si="10"/>
        <v>0</v>
      </c>
      <c r="X30" s="279">
        <f t="shared" si="11"/>
        <v>0</v>
      </c>
      <c r="Y30" s="312"/>
      <c r="Z30" s="300">
        <f t="shared" si="12"/>
        <v>0</v>
      </c>
      <c r="AA30" s="277">
        <f t="shared" si="13"/>
        <v>0</v>
      </c>
      <c r="AB30" s="277">
        <f t="shared" si="14"/>
        <v>0</v>
      </c>
      <c r="AC30" s="279">
        <f t="shared" si="15"/>
        <v>0</v>
      </c>
      <c r="AD30" s="312"/>
      <c r="AE30" s="300">
        <f t="shared" si="16"/>
        <v>0</v>
      </c>
      <c r="AF30" s="277">
        <f t="shared" si="17"/>
        <v>0</v>
      </c>
      <c r="AG30" s="277">
        <f t="shared" si="18"/>
        <v>0</v>
      </c>
      <c r="AH30" s="279">
        <f t="shared" si="19"/>
        <v>0</v>
      </c>
      <c r="AI30" s="312"/>
      <c r="AJ30" s="300">
        <f t="shared" si="20"/>
        <v>0</v>
      </c>
      <c r="AK30" s="277">
        <f t="shared" si="21"/>
        <v>0</v>
      </c>
      <c r="AL30" s="277">
        <f t="shared" si="22"/>
        <v>0</v>
      </c>
      <c r="AM30" s="279">
        <f t="shared" si="23"/>
        <v>0</v>
      </c>
      <c r="AN30" s="302"/>
      <c r="AO30" s="300">
        <f t="shared" si="24"/>
        <v>0</v>
      </c>
      <c r="AP30" s="277">
        <f t="shared" si="25"/>
        <v>0</v>
      </c>
      <c r="AQ30" s="277">
        <f t="shared" si="26"/>
        <v>0</v>
      </c>
      <c r="AR30" s="277">
        <f t="shared" si="27"/>
        <v>0</v>
      </c>
    </row>
    <row r="31" spans="1:44" ht="15.6">
      <c r="A31" s="305"/>
      <c r="B31" s="301"/>
      <c r="C31" s="299"/>
      <c r="D31" s="306"/>
      <c r="E31" s="312"/>
      <c r="F31" s="300">
        <f t="shared" si="28"/>
        <v>0</v>
      </c>
      <c r="G31" s="277">
        <f t="shared" si="0"/>
        <v>0</v>
      </c>
      <c r="H31" s="277">
        <f t="shared" si="1"/>
        <v>0</v>
      </c>
      <c r="I31" s="279">
        <f t="shared" si="29"/>
        <v>0</v>
      </c>
      <c r="J31" s="312"/>
      <c r="K31" s="300">
        <f t="shared" si="30"/>
        <v>0</v>
      </c>
      <c r="L31" s="277">
        <f t="shared" si="2"/>
        <v>0</v>
      </c>
      <c r="M31" s="277">
        <f t="shared" si="3"/>
        <v>0</v>
      </c>
      <c r="N31" s="279">
        <f t="shared" si="4"/>
        <v>0</v>
      </c>
      <c r="O31" s="312"/>
      <c r="P31" s="300">
        <f t="shared" si="31"/>
        <v>0</v>
      </c>
      <c r="Q31" s="277">
        <f t="shared" si="5"/>
        <v>0</v>
      </c>
      <c r="R31" s="277">
        <f t="shared" si="6"/>
        <v>0</v>
      </c>
      <c r="S31" s="279">
        <f t="shared" si="7"/>
        <v>0</v>
      </c>
      <c r="T31" s="312"/>
      <c r="U31" s="300">
        <f t="shared" si="8"/>
        <v>0</v>
      </c>
      <c r="V31" s="277">
        <f t="shared" si="9"/>
        <v>0</v>
      </c>
      <c r="W31" s="277">
        <f t="shared" si="10"/>
        <v>0</v>
      </c>
      <c r="X31" s="279">
        <f t="shared" si="11"/>
        <v>0</v>
      </c>
      <c r="Y31" s="312"/>
      <c r="Z31" s="300">
        <f t="shared" si="12"/>
        <v>0</v>
      </c>
      <c r="AA31" s="277">
        <f t="shared" si="13"/>
        <v>0</v>
      </c>
      <c r="AB31" s="277">
        <f t="shared" si="14"/>
        <v>0</v>
      </c>
      <c r="AC31" s="279">
        <f t="shared" si="15"/>
        <v>0</v>
      </c>
      <c r="AD31" s="312"/>
      <c r="AE31" s="300">
        <f t="shared" si="16"/>
        <v>0</v>
      </c>
      <c r="AF31" s="277">
        <f t="shared" si="17"/>
        <v>0</v>
      </c>
      <c r="AG31" s="277">
        <f t="shared" si="18"/>
        <v>0</v>
      </c>
      <c r="AH31" s="279">
        <f t="shared" si="19"/>
        <v>0</v>
      </c>
      <c r="AI31" s="312"/>
      <c r="AJ31" s="300">
        <f t="shared" si="20"/>
        <v>0</v>
      </c>
      <c r="AK31" s="277">
        <f t="shared" si="21"/>
        <v>0</v>
      </c>
      <c r="AL31" s="277">
        <f t="shared" si="22"/>
        <v>0</v>
      </c>
      <c r="AM31" s="279">
        <f t="shared" si="23"/>
        <v>0</v>
      </c>
      <c r="AN31" s="302"/>
      <c r="AO31" s="300">
        <f t="shared" si="24"/>
        <v>0</v>
      </c>
      <c r="AP31" s="277">
        <f t="shared" si="25"/>
        <v>0</v>
      </c>
      <c r="AQ31" s="277">
        <f t="shared" si="26"/>
        <v>0</v>
      </c>
      <c r="AR31" s="277">
        <f t="shared" si="27"/>
        <v>0</v>
      </c>
    </row>
    <row r="32" spans="1:44" ht="14.25" customHeight="1">
      <c r="A32" s="305"/>
      <c r="B32" s="301"/>
      <c r="C32" s="299"/>
      <c r="D32" s="306"/>
      <c r="E32" s="312"/>
      <c r="F32" s="300">
        <f t="shared" si="28"/>
        <v>0</v>
      </c>
      <c r="G32" s="277">
        <f t="shared" si="0"/>
        <v>0</v>
      </c>
      <c r="H32" s="277">
        <f t="shared" si="1"/>
        <v>0</v>
      </c>
      <c r="I32" s="279">
        <f t="shared" si="29"/>
        <v>0</v>
      </c>
      <c r="J32" s="312"/>
      <c r="K32" s="300">
        <f t="shared" si="30"/>
        <v>0</v>
      </c>
      <c r="L32" s="277">
        <f t="shared" si="2"/>
        <v>0</v>
      </c>
      <c r="M32" s="277">
        <f t="shared" si="3"/>
        <v>0</v>
      </c>
      <c r="N32" s="279">
        <f t="shared" si="4"/>
        <v>0</v>
      </c>
      <c r="O32" s="312"/>
      <c r="P32" s="300">
        <f t="shared" si="31"/>
        <v>0</v>
      </c>
      <c r="Q32" s="277">
        <f t="shared" si="5"/>
        <v>0</v>
      </c>
      <c r="R32" s="277">
        <f t="shared" si="6"/>
        <v>0</v>
      </c>
      <c r="S32" s="279">
        <f t="shared" si="7"/>
        <v>0</v>
      </c>
      <c r="T32" s="312"/>
      <c r="U32" s="300">
        <f t="shared" si="8"/>
        <v>0</v>
      </c>
      <c r="V32" s="277">
        <f t="shared" si="9"/>
        <v>0</v>
      </c>
      <c r="W32" s="277">
        <f t="shared" si="10"/>
        <v>0</v>
      </c>
      <c r="X32" s="279">
        <f t="shared" si="11"/>
        <v>0</v>
      </c>
      <c r="Y32" s="312"/>
      <c r="Z32" s="300">
        <f t="shared" si="12"/>
        <v>0</v>
      </c>
      <c r="AA32" s="277">
        <f t="shared" si="13"/>
        <v>0</v>
      </c>
      <c r="AB32" s="277">
        <f t="shared" si="14"/>
        <v>0</v>
      </c>
      <c r="AC32" s="279">
        <f t="shared" si="15"/>
        <v>0</v>
      </c>
      <c r="AD32" s="312"/>
      <c r="AE32" s="300">
        <f t="shared" si="16"/>
        <v>0</v>
      </c>
      <c r="AF32" s="277">
        <f t="shared" si="17"/>
        <v>0</v>
      </c>
      <c r="AG32" s="277">
        <f t="shared" si="18"/>
        <v>0</v>
      </c>
      <c r="AH32" s="279">
        <f t="shared" si="19"/>
        <v>0</v>
      </c>
      <c r="AI32" s="312"/>
      <c r="AJ32" s="300">
        <f t="shared" si="20"/>
        <v>0</v>
      </c>
      <c r="AK32" s="277">
        <f t="shared" si="21"/>
        <v>0</v>
      </c>
      <c r="AL32" s="277">
        <f t="shared" si="22"/>
        <v>0</v>
      </c>
      <c r="AM32" s="279">
        <f t="shared" si="23"/>
        <v>0</v>
      </c>
      <c r="AN32" s="302"/>
      <c r="AO32" s="300">
        <f t="shared" si="24"/>
        <v>0</v>
      </c>
      <c r="AP32" s="277">
        <f t="shared" si="25"/>
        <v>0</v>
      </c>
      <c r="AQ32" s="277">
        <f t="shared" si="26"/>
        <v>0</v>
      </c>
      <c r="AR32" s="277">
        <f t="shared" si="27"/>
        <v>0</v>
      </c>
    </row>
    <row r="33" spans="1:44" ht="15.6">
      <c r="A33" s="305"/>
      <c r="B33" s="301"/>
      <c r="C33" s="299"/>
      <c r="D33" s="306"/>
      <c r="E33" s="312"/>
      <c r="F33" s="300">
        <f t="shared" si="28"/>
        <v>0</v>
      </c>
      <c r="G33" s="277">
        <f t="shared" si="0"/>
        <v>0</v>
      </c>
      <c r="H33" s="277">
        <f t="shared" si="1"/>
        <v>0</v>
      </c>
      <c r="I33" s="279">
        <f t="shared" si="29"/>
        <v>0</v>
      </c>
      <c r="J33" s="312"/>
      <c r="K33" s="300">
        <f t="shared" si="30"/>
        <v>0</v>
      </c>
      <c r="L33" s="277">
        <f t="shared" si="2"/>
        <v>0</v>
      </c>
      <c r="M33" s="277">
        <f t="shared" si="3"/>
        <v>0</v>
      </c>
      <c r="N33" s="279">
        <f t="shared" si="4"/>
        <v>0</v>
      </c>
      <c r="O33" s="312"/>
      <c r="P33" s="300">
        <f t="shared" si="31"/>
        <v>0</v>
      </c>
      <c r="Q33" s="277">
        <f t="shared" si="5"/>
        <v>0</v>
      </c>
      <c r="R33" s="277">
        <f t="shared" si="6"/>
        <v>0</v>
      </c>
      <c r="S33" s="279">
        <f t="shared" si="7"/>
        <v>0</v>
      </c>
      <c r="T33" s="312"/>
      <c r="U33" s="300">
        <f t="shared" si="8"/>
        <v>0</v>
      </c>
      <c r="V33" s="277">
        <f t="shared" si="9"/>
        <v>0</v>
      </c>
      <c r="W33" s="277">
        <f t="shared" si="10"/>
        <v>0</v>
      </c>
      <c r="X33" s="279">
        <f t="shared" si="11"/>
        <v>0</v>
      </c>
      <c r="Y33" s="312"/>
      <c r="Z33" s="300">
        <f t="shared" si="12"/>
        <v>0</v>
      </c>
      <c r="AA33" s="277">
        <f t="shared" si="13"/>
        <v>0</v>
      </c>
      <c r="AB33" s="277">
        <f t="shared" si="14"/>
        <v>0</v>
      </c>
      <c r="AC33" s="279">
        <f t="shared" si="15"/>
        <v>0</v>
      </c>
      <c r="AD33" s="312"/>
      <c r="AE33" s="300">
        <f t="shared" si="16"/>
        <v>0</v>
      </c>
      <c r="AF33" s="277">
        <f t="shared" si="17"/>
        <v>0</v>
      </c>
      <c r="AG33" s="277">
        <f t="shared" si="18"/>
        <v>0</v>
      </c>
      <c r="AH33" s="279">
        <f t="shared" si="19"/>
        <v>0</v>
      </c>
      <c r="AI33" s="312"/>
      <c r="AJ33" s="300">
        <f t="shared" si="20"/>
        <v>0</v>
      </c>
      <c r="AK33" s="277">
        <f t="shared" si="21"/>
        <v>0</v>
      </c>
      <c r="AL33" s="277">
        <f t="shared" si="22"/>
        <v>0</v>
      </c>
      <c r="AM33" s="279">
        <f t="shared" si="23"/>
        <v>0</v>
      </c>
      <c r="AN33" s="302"/>
      <c r="AO33" s="300">
        <f t="shared" si="24"/>
        <v>0</v>
      </c>
      <c r="AP33" s="277">
        <f t="shared" si="25"/>
        <v>0</v>
      </c>
      <c r="AQ33" s="277">
        <f t="shared" si="26"/>
        <v>0</v>
      </c>
      <c r="AR33" s="277">
        <f t="shared" si="27"/>
        <v>0</v>
      </c>
    </row>
    <row r="34" spans="1:44" ht="15.6">
      <c r="A34" s="305"/>
      <c r="B34" s="301"/>
      <c r="C34" s="299"/>
      <c r="D34" s="306"/>
      <c r="E34" s="312"/>
      <c r="F34" s="300">
        <f t="shared" si="28"/>
        <v>0</v>
      </c>
      <c r="G34" s="277">
        <f t="shared" si="0"/>
        <v>0</v>
      </c>
      <c r="H34" s="277">
        <f t="shared" si="1"/>
        <v>0</v>
      </c>
      <c r="I34" s="279">
        <f t="shared" si="29"/>
        <v>0</v>
      </c>
      <c r="J34" s="312"/>
      <c r="K34" s="300">
        <f t="shared" si="30"/>
        <v>0</v>
      </c>
      <c r="L34" s="277">
        <f t="shared" si="2"/>
        <v>0</v>
      </c>
      <c r="M34" s="277">
        <f t="shared" si="3"/>
        <v>0</v>
      </c>
      <c r="N34" s="279">
        <f t="shared" si="4"/>
        <v>0</v>
      </c>
      <c r="O34" s="312"/>
      <c r="P34" s="300">
        <f t="shared" si="31"/>
        <v>0</v>
      </c>
      <c r="Q34" s="277">
        <f t="shared" si="5"/>
        <v>0</v>
      </c>
      <c r="R34" s="277">
        <f t="shared" si="6"/>
        <v>0</v>
      </c>
      <c r="S34" s="279">
        <f t="shared" si="7"/>
        <v>0</v>
      </c>
      <c r="T34" s="312"/>
      <c r="U34" s="300">
        <f t="shared" si="8"/>
        <v>0</v>
      </c>
      <c r="V34" s="277">
        <f t="shared" si="9"/>
        <v>0</v>
      </c>
      <c r="W34" s="277">
        <f t="shared" si="10"/>
        <v>0</v>
      </c>
      <c r="X34" s="279">
        <f t="shared" si="11"/>
        <v>0</v>
      </c>
      <c r="Y34" s="312"/>
      <c r="Z34" s="300">
        <f t="shared" si="12"/>
        <v>0</v>
      </c>
      <c r="AA34" s="277">
        <f t="shared" si="13"/>
        <v>0</v>
      </c>
      <c r="AB34" s="277">
        <f t="shared" si="14"/>
        <v>0</v>
      </c>
      <c r="AC34" s="279">
        <f t="shared" si="15"/>
        <v>0</v>
      </c>
      <c r="AD34" s="312"/>
      <c r="AE34" s="300">
        <f t="shared" si="16"/>
        <v>0</v>
      </c>
      <c r="AF34" s="277">
        <f t="shared" si="17"/>
        <v>0</v>
      </c>
      <c r="AG34" s="277">
        <f t="shared" si="18"/>
        <v>0</v>
      </c>
      <c r="AH34" s="279">
        <f t="shared" si="19"/>
        <v>0</v>
      </c>
      <c r="AI34" s="312"/>
      <c r="AJ34" s="300">
        <f t="shared" si="20"/>
        <v>0</v>
      </c>
      <c r="AK34" s="277">
        <f t="shared" si="21"/>
        <v>0</v>
      </c>
      <c r="AL34" s="277">
        <f t="shared" si="22"/>
        <v>0</v>
      </c>
      <c r="AM34" s="279">
        <f t="shared" si="23"/>
        <v>0</v>
      </c>
      <c r="AN34" s="302"/>
      <c r="AO34" s="300">
        <f t="shared" si="24"/>
        <v>0</v>
      </c>
      <c r="AP34" s="277">
        <f t="shared" si="25"/>
        <v>0</v>
      </c>
      <c r="AQ34" s="277">
        <f t="shared" si="26"/>
        <v>0</v>
      </c>
      <c r="AR34" s="277">
        <f t="shared" si="27"/>
        <v>0</v>
      </c>
    </row>
    <row r="35" spans="1:44" ht="15.6">
      <c r="A35" s="305"/>
      <c r="B35" s="301"/>
      <c r="C35" s="299"/>
      <c r="D35" s="306"/>
      <c r="E35" s="312"/>
      <c r="F35" s="300">
        <f t="shared" si="28"/>
        <v>0</v>
      </c>
      <c r="G35" s="277">
        <f t="shared" si="0"/>
        <v>0</v>
      </c>
      <c r="H35" s="277">
        <f t="shared" si="1"/>
        <v>0</v>
      </c>
      <c r="I35" s="279">
        <f t="shared" si="29"/>
        <v>0</v>
      </c>
      <c r="J35" s="312"/>
      <c r="K35" s="300">
        <f t="shared" si="30"/>
        <v>0</v>
      </c>
      <c r="L35" s="277">
        <f t="shared" si="2"/>
        <v>0</v>
      </c>
      <c r="M35" s="277">
        <f t="shared" si="3"/>
        <v>0</v>
      </c>
      <c r="N35" s="279">
        <f t="shared" si="4"/>
        <v>0</v>
      </c>
      <c r="O35" s="312"/>
      <c r="P35" s="300">
        <f t="shared" si="31"/>
        <v>0</v>
      </c>
      <c r="Q35" s="277">
        <f t="shared" si="5"/>
        <v>0</v>
      </c>
      <c r="R35" s="277">
        <f t="shared" si="6"/>
        <v>0</v>
      </c>
      <c r="S35" s="279">
        <f t="shared" si="7"/>
        <v>0</v>
      </c>
      <c r="T35" s="312"/>
      <c r="U35" s="300">
        <f t="shared" si="8"/>
        <v>0</v>
      </c>
      <c r="V35" s="277">
        <f t="shared" si="9"/>
        <v>0</v>
      </c>
      <c r="W35" s="277">
        <f t="shared" si="10"/>
        <v>0</v>
      </c>
      <c r="X35" s="279">
        <f t="shared" si="11"/>
        <v>0</v>
      </c>
      <c r="Y35" s="312"/>
      <c r="Z35" s="300">
        <f t="shared" si="12"/>
        <v>0</v>
      </c>
      <c r="AA35" s="277">
        <f t="shared" si="13"/>
        <v>0</v>
      </c>
      <c r="AB35" s="277">
        <f t="shared" si="14"/>
        <v>0</v>
      </c>
      <c r="AC35" s="279">
        <f t="shared" si="15"/>
        <v>0</v>
      </c>
      <c r="AD35" s="312"/>
      <c r="AE35" s="300">
        <f t="shared" si="16"/>
        <v>0</v>
      </c>
      <c r="AF35" s="277">
        <f t="shared" si="17"/>
        <v>0</v>
      </c>
      <c r="AG35" s="277">
        <f t="shared" si="18"/>
        <v>0</v>
      </c>
      <c r="AH35" s="279">
        <f t="shared" si="19"/>
        <v>0</v>
      </c>
      <c r="AI35" s="312"/>
      <c r="AJ35" s="300">
        <f t="shared" si="20"/>
        <v>0</v>
      </c>
      <c r="AK35" s="277">
        <f t="shared" si="21"/>
        <v>0</v>
      </c>
      <c r="AL35" s="277">
        <f t="shared" si="22"/>
        <v>0</v>
      </c>
      <c r="AM35" s="279">
        <f t="shared" si="23"/>
        <v>0</v>
      </c>
      <c r="AN35" s="302"/>
      <c r="AO35" s="300">
        <f t="shared" si="24"/>
        <v>0</v>
      </c>
      <c r="AP35" s="277">
        <f t="shared" si="25"/>
        <v>0</v>
      </c>
      <c r="AQ35" s="277">
        <f t="shared" si="26"/>
        <v>0</v>
      </c>
      <c r="AR35" s="277">
        <f t="shared" si="27"/>
        <v>0</v>
      </c>
    </row>
    <row r="36" spans="1:44" ht="15.6">
      <c r="A36" s="305"/>
      <c r="B36" s="301"/>
      <c r="C36" s="299"/>
      <c r="D36" s="306"/>
      <c r="E36" s="312"/>
      <c r="F36" s="300">
        <f t="shared" si="28"/>
        <v>0</v>
      </c>
      <c r="G36" s="277">
        <f t="shared" si="0"/>
        <v>0</v>
      </c>
      <c r="H36" s="277">
        <f t="shared" si="1"/>
        <v>0</v>
      </c>
      <c r="I36" s="279">
        <f t="shared" si="29"/>
        <v>0</v>
      </c>
      <c r="J36" s="312"/>
      <c r="K36" s="300">
        <f t="shared" si="30"/>
        <v>0</v>
      </c>
      <c r="L36" s="277">
        <f t="shared" si="2"/>
        <v>0</v>
      </c>
      <c r="M36" s="277">
        <f t="shared" si="3"/>
        <v>0</v>
      </c>
      <c r="N36" s="279">
        <f t="shared" si="4"/>
        <v>0</v>
      </c>
      <c r="O36" s="312"/>
      <c r="P36" s="300">
        <f t="shared" si="31"/>
        <v>0</v>
      </c>
      <c r="Q36" s="277">
        <f t="shared" si="5"/>
        <v>0</v>
      </c>
      <c r="R36" s="277">
        <f t="shared" si="6"/>
        <v>0</v>
      </c>
      <c r="S36" s="279">
        <f t="shared" si="7"/>
        <v>0</v>
      </c>
      <c r="T36" s="312"/>
      <c r="U36" s="300">
        <f t="shared" si="8"/>
        <v>0</v>
      </c>
      <c r="V36" s="277">
        <f t="shared" si="9"/>
        <v>0</v>
      </c>
      <c r="W36" s="277">
        <f t="shared" si="10"/>
        <v>0</v>
      </c>
      <c r="X36" s="279">
        <f t="shared" si="11"/>
        <v>0</v>
      </c>
      <c r="Y36" s="312"/>
      <c r="Z36" s="300">
        <f t="shared" si="12"/>
        <v>0</v>
      </c>
      <c r="AA36" s="277">
        <f t="shared" si="13"/>
        <v>0</v>
      </c>
      <c r="AB36" s="277">
        <f t="shared" si="14"/>
        <v>0</v>
      </c>
      <c r="AC36" s="279">
        <f t="shared" si="15"/>
        <v>0</v>
      </c>
      <c r="AD36" s="312"/>
      <c r="AE36" s="300">
        <f t="shared" si="16"/>
        <v>0</v>
      </c>
      <c r="AF36" s="277">
        <f t="shared" si="17"/>
        <v>0</v>
      </c>
      <c r="AG36" s="277">
        <f t="shared" si="18"/>
        <v>0</v>
      </c>
      <c r="AH36" s="279">
        <f t="shared" si="19"/>
        <v>0</v>
      </c>
      <c r="AI36" s="312"/>
      <c r="AJ36" s="300">
        <f t="shared" si="20"/>
        <v>0</v>
      </c>
      <c r="AK36" s="277">
        <f t="shared" si="21"/>
        <v>0</v>
      </c>
      <c r="AL36" s="277">
        <f t="shared" si="22"/>
        <v>0</v>
      </c>
      <c r="AM36" s="279">
        <f t="shared" si="23"/>
        <v>0</v>
      </c>
      <c r="AN36" s="302"/>
      <c r="AO36" s="300">
        <f t="shared" si="24"/>
        <v>0</v>
      </c>
      <c r="AP36" s="277">
        <f t="shared" si="25"/>
        <v>0</v>
      </c>
      <c r="AQ36" s="277">
        <f t="shared" si="26"/>
        <v>0</v>
      </c>
      <c r="AR36" s="277">
        <f t="shared" si="27"/>
        <v>0</v>
      </c>
    </row>
    <row r="37" spans="1:44" ht="15.6">
      <c r="A37" s="305"/>
      <c r="B37" s="301"/>
      <c r="C37" s="299"/>
      <c r="D37" s="306"/>
      <c r="E37" s="312"/>
      <c r="F37" s="300">
        <f t="shared" si="28"/>
        <v>0</v>
      </c>
      <c r="G37" s="277">
        <f t="shared" si="0"/>
        <v>0</v>
      </c>
      <c r="H37" s="277">
        <f t="shared" si="1"/>
        <v>0</v>
      </c>
      <c r="I37" s="279">
        <f t="shared" si="29"/>
        <v>0</v>
      </c>
      <c r="J37" s="312"/>
      <c r="K37" s="300">
        <f t="shared" si="30"/>
        <v>0</v>
      </c>
      <c r="L37" s="277">
        <f t="shared" si="2"/>
        <v>0</v>
      </c>
      <c r="M37" s="277">
        <f t="shared" si="3"/>
        <v>0</v>
      </c>
      <c r="N37" s="279">
        <f t="shared" si="4"/>
        <v>0</v>
      </c>
      <c r="O37" s="312"/>
      <c r="P37" s="300">
        <f t="shared" si="31"/>
        <v>0</v>
      </c>
      <c r="Q37" s="277">
        <f t="shared" si="5"/>
        <v>0</v>
      </c>
      <c r="R37" s="277">
        <f t="shared" si="6"/>
        <v>0</v>
      </c>
      <c r="S37" s="279">
        <f t="shared" si="7"/>
        <v>0</v>
      </c>
      <c r="T37" s="312"/>
      <c r="U37" s="300">
        <f t="shared" si="8"/>
        <v>0</v>
      </c>
      <c r="V37" s="277">
        <f t="shared" si="9"/>
        <v>0</v>
      </c>
      <c r="W37" s="277">
        <f t="shared" si="10"/>
        <v>0</v>
      </c>
      <c r="X37" s="279">
        <f t="shared" si="11"/>
        <v>0</v>
      </c>
      <c r="Y37" s="312"/>
      <c r="Z37" s="300">
        <f t="shared" si="12"/>
        <v>0</v>
      </c>
      <c r="AA37" s="277">
        <f t="shared" si="13"/>
        <v>0</v>
      </c>
      <c r="AB37" s="277">
        <f t="shared" si="14"/>
        <v>0</v>
      </c>
      <c r="AC37" s="279">
        <f t="shared" si="15"/>
        <v>0</v>
      </c>
      <c r="AD37" s="312"/>
      <c r="AE37" s="300">
        <f t="shared" si="16"/>
        <v>0</v>
      </c>
      <c r="AF37" s="277">
        <f t="shared" si="17"/>
        <v>0</v>
      </c>
      <c r="AG37" s="277">
        <f t="shared" si="18"/>
        <v>0</v>
      </c>
      <c r="AH37" s="279">
        <f t="shared" si="19"/>
        <v>0</v>
      </c>
      <c r="AI37" s="312"/>
      <c r="AJ37" s="300">
        <f t="shared" si="20"/>
        <v>0</v>
      </c>
      <c r="AK37" s="277">
        <f t="shared" si="21"/>
        <v>0</v>
      </c>
      <c r="AL37" s="277">
        <f t="shared" si="22"/>
        <v>0</v>
      </c>
      <c r="AM37" s="279">
        <f t="shared" si="23"/>
        <v>0</v>
      </c>
      <c r="AN37" s="302"/>
      <c r="AO37" s="300">
        <f t="shared" si="24"/>
        <v>0</v>
      </c>
      <c r="AP37" s="277">
        <f t="shared" si="25"/>
        <v>0</v>
      </c>
      <c r="AQ37" s="277">
        <f t="shared" si="26"/>
        <v>0</v>
      </c>
      <c r="AR37" s="277">
        <f t="shared" si="27"/>
        <v>0</v>
      </c>
    </row>
    <row r="38" spans="1:44" ht="17.100000000000001" hidden="1" customHeight="1" thickBot="1">
      <c r="A38" s="305"/>
      <c r="B38" s="301"/>
      <c r="C38" s="299"/>
      <c r="D38" s="306"/>
      <c r="E38" s="312"/>
      <c r="F38" s="300">
        <f t="shared" si="28"/>
        <v>0</v>
      </c>
      <c r="G38" s="277">
        <f t="shared" si="0"/>
        <v>0</v>
      </c>
      <c r="H38" s="277">
        <f t="shared" si="1"/>
        <v>0</v>
      </c>
      <c r="I38" s="279">
        <f t="shared" si="29"/>
        <v>0</v>
      </c>
      <c r="J38" s="312"/>
      <c r="K38" s="300">
        <f t="shared" si="30"/>
        <v>0</v>
      </c>
      <c r="L38" s="277">
        <f t="shared" si="2"/>
        <v>0</v>
      </c>
      <c r="M38" s="277">
        <f t="shared" si="3"/>
        <v>0</v>
      </c>
      <c r="N38" s="279">
        <f t="shared" si="4"/>
        <v>0</v>
      </c>
      <c r="O38" s="312"/>
      <c r="P38" s="300">
        <f t="shared" si="31"/>
        <v>0</v>
      </c>
      <c r="Q38" s="277">
        <f t="shared" si="5"/>
        <v>0</v>
      </c>
      <c r="R38" s="277">
        <f t="shared" si="6"/>
        <v>0</v>
      </c>
      <c r="S38" s="279">
        <f t="shared" si="7"/>
        <v>0</v>
      </c>
      <c r="T38" s="312"/>
      <c r="U38" s="300">
        <f t="shared" si="8"/>
        <v>0</v>
      </c>
      <c r="V38" s="277">
        <f t="shared" si="9"/>
        <v>0</v>
      </c>
      <c r="W38" s="277">
        <f t="shared" si="10"/>
        <v>0</v>
      </c>
      <c r="X38" s="279">
        <f t="shared" si="11"/>
        <v>0</v>
      </c>
      <c r="Y38" s="312"/>
      <c r="Z38" s="300">
        <f t="shared" si="12"/>
        <v>0</v>
      </c>
      <c r="AA38" s="277">
        <f t="shared" si="13"/>
        <v>0</v>
      </c>
      <c r="AB38" s="277">
        <f t="shared" si="14"/>
        <v>0</v>
      </c>
      <c r="AC38" s="279">
        <f t="shared" si="15"/>
        <v>0</v>
      </c>
      <c r="AD38" s="312"/>
      <c r="AE38" s="300">
        <f t="shared" si="16"/>
        <v>0</v>
      </c>
      <c r="AF38" s="277">
        <f t="shared" si="17"/>
        <v>0</v>
      </c>
      <c r="AG38" s="277">
        <f t="shared" si="18"/>
        <v>0</v>
      </c>
      <c r="AH38" s="279">
        <f t="shared" si="19"/>
        <v>0</v>
      </c>
      <c r="AI38" s="312"/>
      <c r="AJ38" s="300">
        <f t="shared" si="20"/>
        <v>0</v>
      </c>
      <c r="AK38" s="277">
        <f t="shared" si="21"/>
        <v>0</v>
      </c>
      <c r="AL38" s="277">
        <f t="shared" si="22"/>
        <v>0</v>
      </c>
      <c r="AM38" s="279">
        <f t="shared" si="23"/>
        <v>0</v>
      </c>
      <c r="AN38" s="302"/>
      <c r="AO38" s="300">
        <f t="shared" si="24"/>
        <v>0</v>
      </c>
      <c r="AP38" s="277">
        <f t="shared" si="25"/>
        <v>0</v>
      </c>
      <c r="AQ38" s="277">
        <f t="shared" si="26"/>
        <v>0</v>
      </c>
      <c r="AR38" s="277">
        <f t="shared" si="27"/>
        <v>0</v>
      </c>
    </row>
    <row r="39" spans="1:44" ht="24.9" hidden="1" customHeight="1" thickBot="1">
      <c r="A39" s="305"/>
      <c r="B39" s="301"/>
      <c r="C39" s="299"/>
      <c r="D39" s="306"/>
      <c r="E39" s="312"/>
      <c r="F39" s="300">
        <f t="shared" si="28"/>
        <v>0</v>
      </c>
      <c r="G39" s="277">
        <f t="shared" si="0"/>
        <v>0</v>
      </c>
      <c r="H39" s="277">
        <f t="shared" si="1"/>
        <v>0</v>
      </c>
      <c r="I39" s="279">
        <f t="shared" si="29"/>
        <v>0</v>
      </c>
      <c r="J39" s="312"/>
      <c r="K39" s="300">
        <f t="shared" si="30"/>
        <v>0</v>
      </c>
      <c r="L39" s="277">
        <f t="shared" si="2"/>
        <v>0</v>
      </c>
      <c r="M39" s="277">
        <f t="shared" si="3"/>
        <v>0</v>
      </c>
      <c r="N39" s="279">
        <f t="shared" si="4"/>
        <v>0</v>
      </c>
      <c r="O39" s="312"/>
      <c r="P39" s="300">
        <f t="shared" si="31"/>
        <v>0</v>
      </c>
      <c r="Q39" s="277">
        <f t="shared" si="5"/>
        <v>0</v>
      </c>
      <c r="R39" s="277">
        <f t="shared" si="6"/>
        <v>0</v>
      </c>
      <c r="S39" s="279">
        <f t="shared" si="7"/>
        <v>0</v>
      </c>
      <c r="T39" s="312"/>
      <c r="U39" s="300">
        <f t="shared" si="8"/>
        <v>0</v>
      </c>
      <c r="V39" s="277">
        <f t="shared" si="9"/>
        <v>0</v>
      </c>
      <c r="W39" s="277">
        <f t="shared" si="10"/>
        <v>0</v>
      </c>
      <c r="X39" s="279">
        <f t="shared" si="11"/>
        <v>0</v>
      </c>
      <c r="Y39" s="312"/>
      <c r="Z39" s="300">
        <f t="shared" si="12"/>
        <v>0</v>
      </c>
      <c r="AA39" s="277">
        <f t="shared" si="13"/>
        <v>0</v>
      </c>
      <c r="AB39" s="277">
        <f t="shared" si="14"/>
        <v>0</v>
      </c>
      <c r="AC39" s="279">
        <f t="shared" si="15"/>
        <v>0</v>
      </c>
      <c r="AD39" s="312"/>
      <c r="AE39" s="300">
        <f t="shared" si="16"/>
        <v>0</v>
      </c>
      <c r="AF39" s="277">
        <f t="shared" si="17"/>
        <v>0</v>
      </c>
      <c r="AG39" s="277">
        <f t="shared" si="18"/>
        <v>0</v>
      </c>
      <c r="AH39" s="279">
        <f t="shared" si="19"/>
        <v>0</v>
      </c>
      <c r="AI39" s="312"/>
      <c r="AJ39" s="300">
        <f t="shared" si="20"/>
        <v>0</v>
      </c>
      <c r="AK39" s="277">
        <f t="shared" si="21"/>
        <v>0</v>
      </c>
      <c r="AL39" s="277">
        <f t="shared" si="22"/>
        <v>0</v>
      </c>
      <c r="AM39" s="279">
        <f t="shared" si="23"/>
        <v>0</v>
      </c>
      <c r="AN39" s="302"/>
      <c r="AO39" s="300">
        <f t="shared" si="24"/>
        <v>0</v>
      </c>
      <c r="AP39" s="277">
        <f t="shared" si="25"/>
        <v>0</v>
      </c>
      <c r="AQ39" s="277">
        <f t="shared" si="26"/>
        <v>0</v>
      </c>
      <c r="AR39" s="277">
        <f t="shared" si="27"/>
        <v>0</v>
      </c>
    </row>
    <row r="40" spans="1:44" ht="15.9" hidden="1" customHeight="1" thickBot="1">
      <c r="A40" s="305"/>
      <c r="B40" s="301"/>
      <c r="C40" s="299"/>
      <c r="D40" s="306"/>
      <c r="E40" s="312"/>
      <c r="F40" s="300">
        <f t="shared" si="28"/>
        <v>0</v>
      </c>
      <c r="G40" s="277">
        <f t="shared" si="0"/>
        <v>0</v>
      </c>
      <c r="H40" s="277">
        <f t="shared" si="1"/>
        <v>0</v>
      </c>
      <c r="I40" s="279">
        <f t="shared" si="29"/>
        <v>0</v>
      </c>
      <c r="J40" s="312"/>
      <c r="K40" s="300">
        <f t="shared" si="30"/>
        <v>0</v>
      </c>
      <c r="L40" s="277">
        <f t="shared" si="2"/>
        <v>0</v>
      </c>
      <c r="M40" s="277">
        <f t="shared" si="3"/>
        <v>0</v>
      </c>
      <c r="N40" s="279">
        <f t="shared" si="4"/>
        <v>0</v>
      </c>
      <c r="O40" s="312"/>
      <c r="P40" s="300">
        <f t="shared" si="31"/>
        <v>0</v>
      </c>
      <c r="Q40" s="277">
        <f t="shared" si="5"/>
        <v>0</v>
      </c>
      <c r="R40" s="277">
        <f t="shared" si="6"/>
        <v>0</v>
      </c>
      <c r="S40" s="279">
        <f t="shared" si="7"/>
        <v>0</v>
      </c>
      <c r="T40" s="312"/>
      <c r="U40" s="300">
        <f t="shared" si="8"/>
        <v>0</v>
      </c>
      <c r="V40" s="277">
        <f t="shared" si="9"/>
        <v>0</v>
      </c>
      <c r="W40" s="277">
        <f t="shared" si="10"/>
        <v>0</v>
      </c>
      <c r="X40" s="279">
        <f t="shared" si="11"/>
        <v>0</v>
      </c>
      <c r="Y40" s="312"/>
      <c r="Z40" s="300">
        <f t="shared" si="12"/>
        <v>0</v>
      </c>
      <c r="AA40" s="277">
        <f t="shared" si="13"/>
        <v>0</v>
      </c>
      <c r="AB40" s="277">
        <f t="shared" si="14"/>
        <v>0</v>
      </c>
      <c r="AC40" s="279">
        <f t="shared" si="15"/>
        <v>0</v>
      </c>
      <c r="AD40" s="312"/>
      <c r="AE40" s="300">
        <f t="shared" si="16"/>
        <v>0</v>
      </c>
      <c r="AF40" s="277">
        <f t="shared" si="17"/>
        <v>0</v>
      </c>
      <c r="AG40" s="277">
        <f t="shared" si="18"/>
        <v>0</v>
      </c>
      <c r="AH40" s="279">
        <f t="shared" si="19"/>
        <v>0</v>
      </c>
      <c r="AI40" s="312"/>
      <c r="AJ40" s="300">
        <f t="shared" si="20"/>
        <v>0</v>
      </c>
      <c r="AK40" s="277">
        <f t="shared" si="21"/>
        <v>0</v>
      </c>
      <c r="AL40" s="277">
        <f t="shared" si="22"/>
        <v>0</v>
      </c>
      <c r="AM40" s="279">
        <f t="shared" si="23"/>
        <v>0</v>
      </c>
      <c r="AN40" s="302"/>
      <c r="AO40" s="300">
        <f t="shared" si="24"/>
        <v>0</v>
      </c>
      <c r="AP40" s="277">
        <f t="shared" si="25"/>
        <v>0</v>
      </c>
      <c r="AQ40" s="277">
        <f t="shared" si="26"/>
        <v>0</v>
      </c>
      <c r="AR40" s="277">
        <f t="shared" si="27"/>
        <v>0</v>
      </c>
    </row>
    <row r="41" spans="1:44" ht="15.6">
      <c r="A41" s="305"/>
      <c r="B41" s="301"/>
      <c r="C41" s="299"/>
      <c r="D41" s="306"/>
      <c r="E41" s="312"/>
      <c r="F41" s="300">
        <f t="shared" si="28"/>
        <v>0</v>
      </c>
      <c r="G41" s="277">
        <f t="shared" si="0"/>
        <v>0</v>
      </c>
      <c r="H41" s="277">
        <f t="shared" si="1"/>
        <v>0</v>
      </c>
      <c r="I41" s="279">
        <f t="shared" si="29"/>
        <v>0</v>
      </c>
      <c r="J41" s="312"/>
      <c r="K41" s="300">
        <f t="shared" si="30"/>
        <v>0</v>
      </c>
      <c r="L41" s="277">
        <f t="shared" si="2"/>
        <v>0</v>
      </c>
      <c r="M41" s="277">
        <f t="shared" si="3"/>
        <v>0</v>
      </c>
      <c r="N41" s="279">
        <f t="shared" si="4"/>
        <v>0</v>
      </c>
      <c r="O41" s="312"/>
      <c r="P41" s="300">
        <f t="shared" si="31"/>
        <v>0</v>
      </c>
      <c r="Q41" s="277">
        <f t="shared" si="5"/>
        <v>0</v>
      </c>
      <c r="R41" s="277">
        <f t="shared" si="6"/>
        <v>0</v>
      </c>
      <c r="S41" s="279">
        <f t="shared" si="7"/>
        <v>0</v>
      </c>
      <c r="T41" s="312"/>
      <c r="U41" s="300">
        <f t="shared" si="8"/>
        <v>0</v>
      </c>
      <c r="V41" s="277">
        <f t="shared" si="9"/>
        <v>0</v>
      </c>
      <c r="W41" s="277">
        <f t="shared" si="10"/>
        <v>0</v>
      </c>
      <c r="X41" s="279">
        <f t="shared" si="11"/>
        <v>0</v>
      </c>
      <c r="Y41" s="312"/>
      <c r="Z41" s="300">
        <f t="shared" si="12"/>
        <v>0</v>
      </c>
      <c r="AA41" s="277">
        <f t="shared" si="13"/>
        <v>0</v>
      </c>
      <c r="AB41" s="277">
        <f t="shared" si="14"/>
        <v>0</v>
      </c>
      <c r="AC41" s="279">
        <f t="shared" si="15"/>
        <v>0</v>
      </c>
      <c r="AD41" s="312"/>
      <c r="AE41" s="300">
        <f t="shared" si="16"/>
        <v>0</v>
      </c>
      <c r="AF41" s="277">
        <f t="shared" si="17"/>
        <v>0</v>
      </c>
      <c r="AG41" s="277">
        <f t="shared" si="18"/>
        <v>0</v>
      </c>
      <c r="AH41" s="279">
        <f t="shared" si="19"/>
        <v>0</v>
      </c>
      <c r="AI41" s="312"/>
      <c r="AJ41" s="300">
        <f t="shared" si="20"/>
        <v>0</v>
      </c>
      <c r="AK41" s="277">
        <f t="shared" si="21"/>
        <v>0</v>
      </c>
      <c r="AL41" s="277">
        <f t="shared" si="22"/>
        <v>0</v>
      </c>
      <c r="AM41" s="279">
        <f t="shared" si="23"/>
        <v>0</v>
      </c>
      <c r="AN41" s="302"/>
      <c r="AO41" s="300">
        <f t="shared" si="24"/>
        <v>0</v>
      </c>
      <c r="AP41" s="277">
        <f t="shared" si="25"/>
        <v>0</v>
      </c>
      <c r="AQ41" s="277">
        <f t="shared" si="26"/>
        <v>0</v>
      </c>
      <c r="AR41" s="277">
        <f t="shared" si="27"/>
        <v>0</v>
      </c>
    </row>
    <row r="42" spans="1:44" ht="15.6">
      <c r="A42" s="305"/>
      <c r="B42" s="301"/>
      <c r="C42" s="299"/>
      <c r="D42" s="306"/>
      <c r="E42" s="312"/>
      <c r="F42" s="300">
        <f t="shared" si="28"/>
        <v>0</v>
      </c>
      <c r="G42" s="277">
        <f t="shared" si="0"/>
        <v>0</v>
      </c>
      <c r="H42" s="277">
        <f t="shared" si="1"/>
        <v>0</v>
      </c>
      <c r="I42" s="279">
        <f t="shared" si="29"/>
        <v>0</v>
      </c>
      <c r="J42" s="312"/>
      <c r="K42" s="300">
        <f t="shared" si="30"/>
        <v>0</v>
      </c>
      <c r="L42" s="277">
        <f t="shared" si="2"/>
        <v>0</v>
      </c>
      <c r="M42" s="277">
        <f t="shared" si="3"/>
        <v>0</v>
      </c>
      <c r="N42" s="279">
        <f t="shared" si="4"/>
        <v>0</v>
      </c>
      <c r="O42" s="312"/>
      <c r="P42" s="300">
        <f t="shared" si="31"/>
        <v>0</v>
      </c>
      <c r="Q42" s="277">
        <f t="shared" si="5"/>
        <v>0</v>
      </c>
      <c r="R42" s="277">
        <f t="shared" si="6"/>
        <v>0</v>
      </c>
      <c r="S42" s="279">
        <f t="shared" si="7"/>
        <v>0</v>
      </c>
      <c r="T42" s="312"/>
      <c r="U42" s="300">
        <f t="shared" si="8"/>
        <v>0</v>
      </c>
      <c r="V42" s="277">
        <f t="shared" si="9"/>
        <v>0</v>
      </c>
      <c r="W42" s="277">
        <f t="shared" si="10"/>
        <v>0</v>
      </c>
      <c r="X42" s="279">
        <f t="shared" si="11"/>
        <v>0</v>
      </c>
      <c r="Y42" s="312"/>
      <c r="Z42" s="300">
        <f t="shared" si="12"/>
        <v>0</v>
      </c>
      <c r="AA42" s="277">
        <f t="shared" si="13"/>
        <v>0</v>
      </c>
      <c r="AB42" s="277">
        <f t="shared" si="14"/>
        <v>0</v>
      </c>
      <c r="AC42" s="279">
        <f t="shared" si="15"/>
        <v>0</v>
      </c>
      <c r="AD42" s="312"/>
      <c r="AE42" s="300">
        <f t="shared" si="16"/>
        <v>0</v>
      </c>
      <c r="AF42" s="277">
        <f t="shared" si="17"/>
        <v>0</v>
      </c>
      <c r="AG42" s="277">
        <f t="shared" si="18"/>
        <v>0</v>
      </c>
      <c r="AH42" s="279">
        <f t="shared" si="19"/>
        <v>0</v>
      </c>
      <c r="AI42" s="312"/>
      <c r="AJ42" s="300">
        <f t="shared" si="20"/>
        <v>0</v>
      </c>
      <c r="AK42" s="277">
        <f t="shared" si="21"/>
        <v>0</v>
      </c>
      <c r="AL42" s="277">
        <f t="shared" si="22"/>
        <v>0</v>
      </c>
      <c r="AM42" s="279">
        <f t="shared" si="23"/>
        <v>0</v>
      </c>
      <c r="AN42" s="302"/>
      <c r="AO42" s="300">
        <f t="shared" si="24"/>
        <v>0</v>
      </c>
      <c r="AP42" s="277">
        <f t="shared" si="25"/>
        <v>0</v>
      </c>
      <c r="AQ42" s="277">
        <f t="shared" si="26"/>
        <v>0</v>
      </c>
      <c r="AR42" s="277">
        <f t="shared" si="27"/>
        <v>0</v>
      </c>
    </row>
    <row r="43" spans="1:44" ht="15.9" customHeight="1">
      <c r="A43" s="305"/>
      <c r="B43" s="301"/>
      <c r="C43" s="299"/>
      <c r="D43" s="306"/>
      <c r="E43" s="312"/>
      <c r="F43" s="300">
        <f t="shared" si="28"/>
        <v>0</v>
      </c>
      <c r="G43" s="277">
        <f t="shared" si="0"/>
        <v>0</v>
      </c>
      <c r="H43" s="277">
        <f t="shared" si="1"/>
        <v>0</v>
      </c>
      <c r="I43" s="279">
        <f t="shared" si="29"/>
        <v>0</v>
      </c>
      <c r="J43" s="312"/>
      <c r="K43" s="300">
        <f t="shared" si="30"/>
        <v>0</v>
      </c>
      <c r="L43" s="277">
        <f t="shared" si="2"/>
        <v>0</v>
      </c>
      <c r="M43" s="277">
        <f t="shared" si="3"/>
        <v>0</v>
      </c>
      <c r="N43" s="279">
        <f t="shared" si="4"/>
        <v>0</v>
      </c>
      <c r="O43" s="312"/>
      <c r="P43" s="300">
        <f t="shared" si="31"/>
        <v>0</v>
      </c>
      <c r="Q43" s="277">
        <f t="shared" si="5"/>
        <v>0</v>
      </c>
      <c r="R43" s="277">
        <f t="shared" si="6"/>
        <v>0</v>
      </c>
      <c r="S43" s="279">
        <f t="shared" si="7"/>
        <v>0</v>
      </c>
      <c r="T43" s="312"/>
      <c r="U43" s="300">
        <f t="shared" si="8"/>
        <v>0</v>
      </c>
      <c r="V43" s="277">
        <f t="shared" si="9"/>
        <v>0</v>
      </c>
      <c r="W43" s="277">
        <f t="shared" si="10"/>
        <v>0</v>
      </c>
      <c r="X43" s="279">
        <f t="shared" si="11"/>
        <v>0</v>
      </c>
      <c r="Y43" s="312"/>
      <c r="Z43" s="300">
        <f t="shared" si="12"/>
        <v>0</v>
      </c>
      <c r="AA43" s="277">
        <f t="shared" si="13"/>
        <v>0</v>
      </c>
      <c r="AB43" s="277">
        <f t="shared" si="14"/>
        <v>0</v>
      </c>
      <c r="AC43" s="279">
        <f t="shared" si="15"/>
        <v>0</v>
      </c>
      <c r="AD43" s="312"/>
      <c r="AE43" s="300">
        <f t="shared" si="16"/>
        <v>0</v>
      </c>
      <c r="AF43" s="277">
        <f t="shared" si="17"/>
        <v>0</v>
      </c>
      <c r="AG43" s="277">
        <f t="shared" si="18"/>
        <v>0</v>
      </c>
      <c r="AH43" s="279">
        <f t="shared" si="19"/>
        <v>0</v>
      </c>
      <c r="AI43" s="312"/>
      <c r="AJ43" s="300">
        <f t="shared" si="20"/>
        <v>0</v>
      </c>
      <c r="AK43" s="277">
        <f t="shared" si="21"/>
        <v>0</v>
      </c>
      <c r="AL43" s="277">
        <f t="shared" si="22"/>
        <v>0</v>
      </c>
      <c r="AM43" s="279">
        <f t="shared" si="23"/>
        <v>0</v>
      </c>
      <c r="AN43" s="302"/>
      <c r="AO43" s="300">
        <f t="shared" si="24"/>
        <v>0</v>
      </c>
      <c r="AP43" s="277">
        <f t="shared" si="25"/>
        <v>0</v>
      </c>
      <c r="AQ43" s="277">
        <f t="shared" si="26"/>
        <v>0</v>
      </c>
      <c r="AR43" s="277">
        <f t="shared" si="27"/>
        <v>0</v>
      </c>
    </row>
    <row r="44" spans="1:44" ht="16.2" thickBot="1">
      <c r="A44" s="308"/>
      <c r="B44" s="309"/>
      <c r="C44" s="310"/>
      <c r="D44" s="311"/>
      <c r="E44" s="313"/>
      <c r="F44" s="314">
        <f t="shared" si="28"/>
        <v>0</v>
      </c>
      <c r="G44" s="280">
        <f t="shared" si="0"/>
        <v>0</v>
      </c>
      <c r="H44" s="277">
        <f t="shared" si="1"/>
        <v>0</v>
      </c>
      <c r="I44" s="281">
        <f t="shared" si="29"/>
        <v>0</v>
      </c>
      <c r="J44" s="313"/>
      <c r="K44" s="314">
        <f t="shared" si="30"/>
        <v>0</v>
      </c>
      <c r="L44" s="280">
        <f t="shared" si="2"/>
        <v>0</v>
      </c>
      <c r="M44" s="277">
        <f t="shared" si="3"/>
        <v>0</v>
      </c>
      <c r="N44" s="281">
        <f t="shared" si="4"/>
        <v>0</v>
      </c>
      <c r="O44" s="313"/>
      <c r="P44" s="314">
        <f t="shared" si="31"/>
        <v>0</v>
      </c>
      <c r="Q44" s="280">
        <f t="shared" si="5"/>
        <v>0</v>
      </c>
      <c r="R44" s="277">
        <f t="shared" si="6"/>
        <v>0</v>
      </c>
      <c r="S44" s="281">
        <f t="shared" si="7"/>
        <v>0</v>
      </c>
      <c r="T44" s="313"/>
      <c r="U44" s="300">
        <f t="shared" si="8"/>
        <v>0</v>
      </c>
      <c r="V44" s="280">
        <f t="shared" si="9"/>
        <v>0</v>
      </c>
      <c r="W44" s="277">
        <f t="shared" si="10"/>
        <v>0</v>
      </c>
      <c r="X44" s="281">
        <f t="shared" si="11"/>
        <v>0</v>
      </c>
      <c r="Y44" s="313"/>
      <c r="Z44" s="300">
        <f t="shared" si="12"/>
        <v>0</v>
      </c>
      <c r="AA44" s="280">
        <f t="shared" si="13"/>
        <v>0</v>
      </c>
      <c r="AB44" s="277">
        <f t="shared" si="14"/>
        <v>0</v>
      </c>
      <c r="AC44" s="281">
        <f t="shared" si="15"/>
        <v>0</v>
      </c>
      <c r="AD44" s="313"/>
      <c r="AE44" s="300">
        <f t="shared" si="16"/>
        <v>0</v>
      </c>
      <c r="AF44" s="280">
        <f t="shared" si="17"/>
        <v>0</v>
      </c>
      <c r="AG44" s="277">
        <f t="shared" si="18"/>
        <v>0</v>
      </c>
      <c r="AH44" s="281">
        <f t="shared" si="19"/>
        <v>0</v>
      </c>
      <c r="AI44" s="313"/>
      <c r="AJ44" s="314">
        <f t="shared" si="20"/>
        <v>0</v>
      </c>
      <c r="AK44" s="280">
        <f t="shared" si="21"/>
        <v>0</v>
      </c>
      <c r="AL44" s="277">
        <f t="shared" si="22"/>
        <v>0</v>
      </c>
      <c r="AM44" s="281">
        <f t="shared" si="23"/>
        <v>0</v>
      </c>
      <c r="AN44" s="302"/>
      <c r="AO44" s="300">
        <f t="shared" si="24"/>
        <v>0</v>
      </c>
      <c r="AP44" s="277">
        <f t="shared" si="25"/>
        <v>0</v>
      </c>
      <c r="AQ44" s="277">
        <f t="shared" si="26"/>
        <v>0</v>
      </c>
      <c r="AR44" s="277">
        <f t="shared" si="27"/>
        <v>0</v>
      </c>
    </row>
    <row r="45" spans="1:44" ht="15.9" customHeight="1"/>
    <row r="53" ht="36.9" customHeight="1"/>
    <row r="55" ht="27.75" customHeight="1"/>
    <row r="61" ht="17.100000000000001" hidden="1" customHeight="1"/>
    <row r="62" ht="24.9" hidden="1" customHeight="1"/>
    <row r="63" ht="15.9" hidden="1" customHeight="1"/>
    <row r="66" ht="15.9" customHeight="1"/>
    <row r="69" ht="15.9" customHeight="1"/>
    <row r="77" ht="39" customHeight="1"/>
    <row r="79" ht="27" customHeight="1"/>
    <row r="85" ht="17.100000000000001" hidden="1" customHeight="1"/>
    <row r="86" ht="24.9" hidden="1" customHeight="1"/>
    <row r="87" ht="15.9" hidden="1" customHeight="1"/>
    <row r="90" ht="15.9" customHeight="1"/>
    <row r="93" ht="15.9" customHeight="1"/>
    <row r="103" ht="26.25" customHeight="1"/>
    <row r="109" ht="17.100000000000001" hidden="1" customHeight="1"/>
    <row r="110" ht="24.9" hidden="1" customHeight="1"/>
    <row r="111" ht="15.9" hidden="1" customHeight="1"/>
    <row r="114" ht="15.9" customHeight="1"/>
    <row r="117" ht="15.9" customHeight="1"/>
    <row r="125" ht="38.1" customHeight="1"/>
    <row r="127" ht="27" customHeight="1"/>
    <row r="133" ht="17.100000000000001" hidden="1" customHeight="1"/>
    <row r="134" ht="24.9" hidden="1" customHeight="1"/>
    <row r="135" ht="15.9" hidden="1" customHeight="1"/>
    <row r="138" ht="15.9" customHeight="1"/>
    <row r="141" ht="15.9" customHeight="1"/>
    <row r="149" ht="33" customHeight="1"/>
    <row r="151" ht="26.25" customHeight="1"/>
  </sheetData>
  <sheetProtection algorithmName="SHA-512" hashValue="n1BLKvgWqUrBeRaA1is4OZJw+2fmvmo8f8miWDR9pze9BlNtqp66lRBJSq/FYOJIdu8W5SNmuqZXiATOwv7QxA==" saltValue="pdiHUR5ST8JXU7PMZ3q59w==" spinCount="100000" sheet="1" objects="1" scenarios="1"/>
  <mergeCells count="1">
    <mergeCell ref="B2:Y2"/>
  </mergeCells>
  <conditionalFormatting sqref="E3 F4 D8:D21 A8:B44 AS8:XFD44 D23:D44 A45:XFD1048576">
    <cfRule type="containsText" dxfId="54" priority="41" operator="containsText" text="Insufficient">
      <formula>NOT(ISERROR(SEARCH("Insufficient",A3)))</formula>
    </cfRule>
  </conditionalFormatting>
  <conditionalFormatting sqref="J3 K4">
    <cfRule type="containsText" dxfId="53" priority="7" operator="containsText" text="Insufficient">
      <formula>NOT(ISERROR(SEARCH("Insufficient",J3)))</formula>
    </cfRule>
  </conditionalFormatting>
  <conditionalFormatting sqref="O3 P4">
    <cfRule type="containsText" dxfId="52" priority="6" operator="containsText" text="Insufficient">
      <formula>NOT(ISERROR(SEARCH("Insufficient",O3)))</formula>
    </cfRule>
  </conditionalFormatting>
  <conditionalFormatting sqref="T3 U4">
    <cfRule type="containsText" dxfId="51" priority="5" operator="containsText" text="Insufficient">
      <formula>NOT(ISERROR(SEARCH("Insufficient",T3)))</formula>
    </cfRule>
  </conditionalFormatting>
  <conditionalFormatting sqref="Y3 Z4">
    <cfRule type="containsText" dxfId="50" priority="4" operator="containsText" text="Insufficient">
      <formula>NOT(ISERROR(SEARCH("Insufficient",Y3)))</formula>
    </cfRule>
  </conditionalFormatting>
  <conditionalFormatting sqref="AD3 AE4">
    <cfRule type="containsText" dxfId="49" priority="3" operator="containsText" text="Insufficient">
      <formula>NOT(ISERROR(SEARCH("Insufficient",AD3)))</formula>
    </cfRule>
  </conditionalFormatting>
  <conditionalFormatting sqref="AK3 AJ4">
    <cfRule type="containsText" dxfId="48" priority="2" operator="containsText" text="Insufficient">
      <formula>NOT(ISERROR(SEARCH("Insufficient",AJ3)))</formula>
    </cfRule>
  </conditionalFormatting>
  <conditionalFormatting sqref="AN3 AO4">
    <cfRule type="containsText" dxfId="47" priority="1" operator="containsText" text="Insufficient">
      <formula>NOT(ISERROR(SEARCH("Insufficient",AN3)))</formula>
    </cfRule>
  </conditionalFormatting>
  <dataValidations count="3">
    <dataValidation type="list" allowBlank="1" showInputMessage="1" showErrorMessage="1" promptTitle="Salary Rates - HR" prompt="Pay Scale" sqref="B17 B41 B64 B88 B112 B136" xr:uid="{188E085E-E4C8-0B4D-A27C-3772503F50F7}">
      <formula1>SalaryCodes</formula1>
    </dataValidation>
    <dataValidation type="list" allowBlank="1" showInputMessage="1" showErrorMessage="1" sqref="C133 C109 C61 C85" xr:uid="{C519BD65-35F9-E245-8242-9F93529B6168}">
      <formula1>EMPLOY</formula1>
    </dataValidation>
    <dataValidation type="list" allowBlank="1" showInputMessage="1" showErrorMessage="1" sqref="C5:C44" xr:uid="{2C30DBD6-A6C4-D04F-9DD2-60D14A8A729C}">
      <formula1>SalaryCodes</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B4873A4A-053B-0648-BAFA-567D2D713756}">
          <x14:formula1>
            <xm:f>'Salary cost codes'!$B$6:$B$7</xm:f>
          </x14:formula1>
          <xm:sqref>D5:D21 D23:D44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45D9-E69C-9B4D-906A-DD4310CCB981}">
  <sheetPr>
    <tabColor rgb="FFFFC000"/>
  </sheetPr>
  <dimension ref="A1:AC19"/>
  <sheetViews>
    <sheetView topLeftCell="D1" zoomScale="80" zoomScaleNormal="80" workbookViewId="0">
      <selection activeCell="T5" sqref="T5"/>
    </sheetView>
  </sheetViews>
  <sheetFormatPr defaultColWidth="11.44140625" defaultRowHeight="14.4"/>
  <cols>
    <col min="3" max="3" width="18.5546875" customWidth="1"/>
    <col min="4" max="4" width="15.6640625" customWidth="1"/>
    <col min="8" max="8" width="14.44140625" customWidth="1"/>
    <col min="12" max="12" width="14.5546875" customWidth="1"/>
    <col min="20" max="27" width="12.44140625" bestFit="1" customWidth="1"/>
    <col min="28" max="28" width="15.5546875" bestFit="1" customWidth="1"/>
    <col min="29" max="29" width="49.88671875" customWidth="1"/>
  </cols>
  <sheetData>
    <row r="1" spans="1:29" ht="15.6">
      <c r="AB1" s="135"/>
    </row>
    <row r="2" spans="1:29" ht="31.8" thickBot="1">
      <c r="B2" s="575" t="s">
        <v>344</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row>
    <row r="3" spans="1:29" ht="69" customHeight="1" thickBot="1">
      <c r="I3" s="581" t="str">
        <f>CONCATENATE("Must be between 
",TEXT('Summary Sheet'!G14,"d mmmm yyyy")," and ",TEXT('Summary Sheet'!I14,"d mmmm yyyy"))</f>
        <v>Must be between 
0 January 1900 and 0 January 1900</v>
      </c>
      <c r="J3" s="582"/>
      <c r="K3" s="583"/>
      <c r="L3" s="576" t="s">
        <v>330</v>
      </c>
      <c r="M3" s="577"/>
      <c r="N3" s="577"/>
      <c r="O3" s="577"/>
      <c r="P3" s="577"/>
      <c r="Q3" s="577"/>
      <c r="R3" s="577"/>
      <c r="S3" s="578"/>
      <c r="T3" s="576" t="s">
        <v>331</v>
      </c>
      <c r="U3" s="577"/>
      <c r="V3" s="577"/>
      <c r="W3" s="577"/>
      <c r="X3" s="577"/>
      <c r="Y3" s="577"/>
      <c r="Z3" s="577"/>
      <c r="AA3" s="578"/>
      <c r="AB3" s="6"/>
    </row>
    <row r="4" spans="1:29" ht="47.4" thickBot="1">
      <c r="A4" s="270" t="s">
        <v>332</v>
      </c>
      <c r="B4" s="271" t="s">
        <v>333</v>
      </c>
      <c r="C4" s="271" t="s">
        <v>334</v>
      </c>
      <c r="D4" s="271" t="s">
        <v>335</v>
      </c>
      <c r="E4" s="271" t="s">
        <v>336</v>
      </c>
      <c r="F4" s="271" t="s">
        <v>345</v>
      </c>
      <c r="G4" s="271" t="s">
        <v>346</v>
      </c>
      <c r="H4" s="271" t="s">
        <v>347</v>
      </c>
      <c r="I4" s="271" t="s">
        <v>337</v>
      </c>
      <c r="J4" s="272" t="s">
        <v>338</v>
      </c>
      <c r="K4" s="273" t="s">
        <v>348</v>
      </c>
      <c r="L4" s="263" t="str">
        <f>'Summary Sheet'!B22</f>
        <v/>
      </c>
      <c r="M4" s="264" t="str">
        <f>'Summary Sheet'!C22</f>
        <v/>
      </c>
      <c r="N4" s="264" t="str">
        <f>'Summary Sheet'!D22</f>
        <v/>
      </c>
      <c r="O4" s="264" t="str">
        <f>'Summary Sheet'!E22</f>
        <v/>
      </c>
      <c r="P4" s="264" t="str">
        <f>'Summary Sheet'!F22</f>
        <v/>
      </c>
      <c r="Q4" s="264" t="str">
        <f>'Summary Sheet'!G22</f>
        <v/>
      </c>
      <c r="R4" s="264" t="str">
        <f>'Summary Sheet'!H22</f>
        <v/>
      </c>
      <c r="S4" s="265" t="str">
        <f>'Summary Sheet'!I22</f>
        <v/>
      </c>
      <c r="T4" s="263" t="str">
        <f>'Summary Sheet'!B22</f>
        <v/>
      </c>
      <c r="U4" s="264" t="str">
        <f>'Summary Sheet'!C22</f>
        <v/>
      </c>
      <c r="V4" s="264" t="str">
        <f>'Summary Sheet'!D22</f>
        <v/>
      </c>
      <c r="W4" s="264" t="str">
        <f>'Summary Sheet'!E22</f>
        <v/>
      </c>
      <c r="X4" s="264" t="str">
        <f>'Summary Sheet'!F22</f>
        <v/>
      </c>
      <c r="Y4" s="264" t="str">
        <f>'Summary Sheet'!G22</f>
        <v/>
      </c>
      <c r="Z4" s="264" t="str">
        <f>'Summary Sheet'!H22</f>
        <v/>
      </c>
      <c r="AA4" s="274" t="str">
        <f>'Summary Sheet'!I22</f>
        <v/>
      </c>
      <c r="AB4" s="275" t="s">
        <v>339</v>
      </c>
      <c r="AC4" s="266" t="s">
        <v>340</v>
      </c>
    </row>
    <row r="5" spans="1:29" ht="15.6">
      <c r="A5" s="370"/>
      <c r="B5" s="371"/>
      <c r="C5" s="399"/>
      <c r="D5" s="372"/>
      <c r="E5" s="373"/>
      <c r="F5" s="373"/>
      <c r="G5" s="374"/>
      <c r="H5" s="375"/>
      <c r="I5" s="252"/>
      <c r="J5" s="252"/>
      <c r="K5" s="323"/>
      <c r="L5" s="376"/>
      <c r="M5" s="376"/>
      <c r="N5" s="376"/>
      <c r="O5" s="376"/>
      <c r="P5" s="376"/>
      <c r="Q5" s="376"/>
      <c r="R5" s="376"/>
      <c r="S5" s="376"/>
      <c r="T5" s="324">
        <f>$K5*L5</f>
        <v>0</v>
      </c>
      <c r="U5" s="327">
        <f t="shared" ref="U5:AA5" si="0">$K5*M5</f>
        <v>0</v>
      </c>
      <c r="V5" s="327">
        <f t="shared" si="0"/>
        <v>0</v>
      </c>
      <c r="W5" s="327">
        <f t="shared" si="0"/>
        <v>0</v>
      </c>
      <c r="X5" s="327">
        <f t="shared" si="0"/>
        <v>0</v>
      </c>
      <c r="Y5" s="327">
        <f t="shared" si="0"/>
        <v>0</v>
      </c>
      <c r="Z5" s="327">
        <f t="shared" si="0"/>
        <v>0</v>
      </c>
      <c r="AA5" s="328">
        <f t="shared" si="0"/>
        <v>0</v>
      </c>
      <c r="AB5" s="335">
        <f>SUM(L5:AA5)</f>
        <v>0</v>
      </c>
      <c r="AC5" s="229"/>
    </row>
    <row r="6" spans="1:29" ht="15.6">
      <c r="A6" s="377"/>
      <c r="B6" s="378"/>
      <c r="C6" s="379"/>
      <c r="D6" s="379"/>
      <c r="E6" s="380"/>
      <c r="F6" s="380"/>
      <c r="G6" s="381"/>
      <c r="H6" s="381"/>
      <c r="I6" s="258"/>
      <c r="J6" s="258"/>
      <c r="K6" s="325"/>
      <c r="L6" s="382"/>
      <c r="M6" s="382"/>
      <c r="N6" s="382"/>
      <c r="O6" s="382"/>
      <c r="P6" s="382"/>
      <c r="Q6" s="382"/>
      <c r="R6" s="382"/>
      <c r="S6" s="382"/>
      <c r="T6" s="329">
        <f t="shared" ref="T6:T19" si="1">$K6*L6</f>
        <v>0</v>
      </c>
      <c r="U6" s="330">
        <f t="shared" ref="U6:U19" si="2">$K6*M6</f>
        <v>0</v>
      </c>
      <c r="V6" s="330">
        <f t="shared" ref="V6:V19" si="3">$K6*N6</f>
        <v>0</v>
      </c>
      <c r="W6" s="330">
        <f t="shared" ref="W6:W19" si="4">$K6*O6</f>
        <v>0</v>
      </c>
      <c r="X6" s="330">
        <f t="shared" ref="X6:X19" si="5">$K6*P6</f>
        <v>0</v>
      </c>
      <c r="Y6" s="330">
        <f t="shared" ref="Y6:Y19" si="6">$K6*Q6</f>
        <v>0</v>
      </c>
      <c r="Z6" s="330">
        <f t="shared" ref="Z6:Z19" si="7">$K6*R6</f>
        <v>0</v>
      </c>
      <c r="AA6" s="331">
        <f t="shared" ref="AA6:AA19" si="8">$K6*S6</f>
        <v>0</v>
      </c>
      <c r="AB6" s="335">
        <f t="shared" ref="AB6:AB19" si="9">SUM(L6:AA6)</f>
        <v>0</v>
      </c>
      <c r="AC6" s="337"/>
    </row>
    <row r="7" spans="1:29" ht="15.6">
      <c r="A7" s="377"/>
      <c r="B7" s="378"/>
      <c r="C7" s="379"/>
      <c r="D7" s="379"/>
      <c r="E7" s="380"/>
      <c r="F7" s="380"/>
      <c r="G7" s="381"/>
      <c r="H7" s="381"/>
      <c r="I7" s="258"/>
      <c r="J7" s="258"/>
      <c r="K7" s="325"/>
      <c r="L7" s="382"/>
      <c r="M7" s="382"/>
      <c r="N7" s="382"/>
      <c r="O7" s="382"/>
      <c r="P7" s="382"/>
      <c r="Q7" s="382"/>
      <c r="R7" s="382"/>
      <c r="S7" s="382"/>
      <c r="T7" s="329">
        <f t="shared" si="1"/>
        <v>0</v>
      </c>
      <c r="U7" s="330">
        <f t="shared" si="2"/>
        <v>0</v>
      </c>
      <c r="V7" s="330">
        <f t="shared" si="3"/>
        <v>0</v>
      </c>
      <c r="W7" s="330">
        <f t="shared" si="4"/>
        <v>0</v>
      </c>
      <c r="X7" s="330">
        <f t="shared" si="5"/>
        <v>0</v>
      </c>
      <c r="Y7" s="330">
        <f t="shared" si="6"/>
        <v>0</v>
      </c>
      <c r="Z7" s="330">
        <f t="shared" si="7"/>
        <v>0</v>
      </c>
      <c r="AA7" s="331">
        <f t="shared" si="8"/>
        <v>0</v>
      </c>
      <c r="AB7" s="335">
        <f t="shared" si="9"/>
        <v>0</v>
      </c>
      <c r="AC7" s="337"/>
    </row>
    <row r="8" spans="1:29" ht="15.6">
      <c r="A8" s="377"/>
      <c r="B8" s="378"/>
      <c r="C8" s="379"/>
      <c r="D8" s="379"/>
      <c r="E8" s="380"/>
      <c r="F8" s="380"/>
      <c r="G8" s="381"/>
      <c r="H8" s="381"/>
      <c r="I8" s="258"/>
      <c r="J8" s="258"/>
      <c r="K8" s="325"/>
      <c r="L8" s="382"/>
      <c r="M8" s="382"/>
      <c r="N8" s="382"/>
      <c r="O8" s="382"/>
      <c r="P8" s="382"/>
      <c r="Q8" s="382"/>
      <c r="R8" s="382"/>
      <c r="S8" s="382"/>
      <c r="T8" s="329">
        <f t="shared" si="1"/>
        <v>0</v>
      </c>
      <c r="U8" s="330">
        <f t="shared" si="2"/>
        <v>0</v>
      </c>
      <c r="V8" s="330">
        <f t="shared" si="3"/>
        <v>0</v>
      </c>
      <c r="W8" s="330">
        <f t="shared" si="4"/>
        <v>0</v>
      </c>
      <c r="X8" s="330">
        <f t="shared" si="5"/>
        <v>0</v>
      </c>
      <c r="Y8" s="330">
        <f t="shared" si="6"/>
        <v>0</v>
      </c>
      <c r="Z8" s="330">
        <f t="shared" si="7"/>
        <v>0</v>
      </c>
      <c r="AA8" s="331">
        <f t="shared" si="8"/>
        <v>0</v>
      </c>
      <c r="AB8" s="335">
        <f t="shared" si="9"/>
        <v>0</v>
      </c>
      <c r="AC8" s="337"/>
    </row>
    <row r="9" spans="1:29" ht="15.6">
      <c r="A9" s="383"/>
      <c r="B9" s="378"/>
      <c r="C9" s="379"/>
      <c r="D9" s="379"/>
      <c r="E9" s="380"/>
      <c r="F9" s="380"/>
      <c r="G9" s="381"/>
      <c r="H9" s="381"/>
      <c r="I9" s="258"/>
      <c r="J9" s="258"/>
      <c r="K9" s="325"/>
      <c r="L9" s="382"/>
      <c r="M9" s="382"/>
      <c r="N9" s="382"/>
      <c r="O9" s="382"/>
      <c r="P9" s="382"/>
      <c r="Q9" s="382"/>
      <c r="R9" s="382"/>
      <c r="S9" s="382"/>
      <c r="T9" s="329">
        <f t="shared" si="1"/>
        <v>0</v>
      </c>
      <c r="U9" s="330">
        <f t="shared" si="2"/>
        <v>0</v>
      </c>
      <c r="V9" s="330">
        <f t="shared" si="3"/>
        <v>0</v>
      </c>
      <c r="W9" s="330">
        <f t="shared" si="4"/>
        <v>0</v>
      </c>
      <c r="X9" s="330">
        <f t="shared" si="5"/>
        <v>0</v>
      </c>
      <c r="Y9" s="330">
        <f t="shared" si="6"/>
        <v>0</v>
      </c>
      <c r="Z9" s="330">
        <f t="shared" si="7"/>
        <v>0</v>
      </c>
      <c r="AA9" s="331">
        <f t="shared" si="8"/>
        <v>0</v>
      </c>
      <c r="AB9" s="335">
        <f t="shared" si="9"/>
        <v>0</v>
      </c>
      <c r="AC9" s="337"/>
    </row>
    <row r="10" spans="1:29" ht="15.6">
      <c r="A10" s="377"/>
      <c r="B10" s="378"/>
      <c r="C10" s="379"/>
      <c r="D10" s="379"/>
      <c r="E10" s="380"/>
      <c r="F10" s="380"/>
      <c r="G10" s="381"/>
      <c r="H10" s="381"/>
      <c r="I10" s="258"/>
      <c r="J10" s="258"/>
      <c r="K10" s="325"/>
      <c r="L10" s="382"/>
      <c r="M10" s="382"/>
      <c r="N10" s="382"/>
      <c r="O10" s="382"/>
      <c r="P10" s="382"/>
      <c r="Q10" s="382"/>
      <c r="R10" s="382"/>
      <c r="S10" s="382"/>
      <c r="T10" s="329">
        <f t="shared" si="1"/>
        <v>0</v>
      </c>
      <c r="U10" s="330">
        <f t="shared" si="2"/>
        <v>0</v>
      </c>
      <c r="V10" s="330">
        <f t="shared" si="3"/>
        <v>0</v>
      </c>
      <c r="W10" s="330">
        <f t="shared" si="4"/>
        <v>0</v>
      </c>
      <c r="X10" s="330">
        <f t="shared" si="5"/>
        <v>0</v>
      </c>
      <c r="Y10" s="330">
        <f t="shared" si="6"/>
        <v>0</v>
      </c>
      <c r="Z10" s="330">
        <f t="shared" si="7"/>
        <v>0</v>
      </c>
      <c r="AA10" s="331">
        <f t="shared" si="8"/>
        <v>0</v>
      </c>
      <c r="AB10" s="335">
        <f t="shared" si="9"/>
        <v>0</v>
      </c>
      <c r="AC10" s="337"/>
    </row>
    <row r="11" spans="1:29" ht="15.6">
      <c r="A11" s="377"/>
      <c r="B11" s="378"/>
      <c r="C11" s="379"/>
      <c r="D11" s="379"/>
      <c r="E11" s="380"/>
      <c r="F11" s="380"/>
      <c r="G11" s="381"/>
      <c r="H11" s="381"/>
      <c r="I11" s="258"/>
      <c r="J11" s="258"/>
      <c r="K11" s="325"/>
      <c r="L11" s="382"/>
      <c r="M11" s="382"/>
      <c r="N11" s="382"/>
      <c r="O11" s="382"/>
      <c r="P11" s="382"/>
      <c r="Q11" s="382"/>
      <c r="R11" s="382"/>
      <c r="S11" s="382"/>
      <c r="T11" s="329">
        <f t="shared" si="1"/>
        <v>0</v>
      </c>
      <c r="U11" s="330">
        <f t="shared" si="2"/>
        <v>0</v>
      </c>
      <c r="V11" s="330">
        <f t="shared" si="3"/>
        <v>0</v>
      </c>
      <c r="W11" s="330">
        <f t="shared" si="4"/>
        <v>0</v>
      </c>
      <c r="X11" s="330">
        <f t="shared" si="5"/>
        <v>0</v>
      </c>
      <c r="Y11" s="330">
        <f t="shared" si="6"/>
        <v>0</v>
      </c>
      <c r="Z11" s="330">
        <f t="shared" si="7"/>
        <v>0</v>
      </c>
      <c r="AA11" s="331">
        <f t="shared" si="8"/>
        <v>0</v>
      </c>
      <c r="AB11" s="335">
        <f t="shared" si="9"/>
        <v>0</v>
      </c>
      <c r="AC11" s="337"/>
    </row>
    <row r="12" spans="1:29" ht="15.6">
      <c r="A12" s="377"/>
      <c r="B12" s="378"/>
      <c r="C12" s="379"/>
      <c r="D12" s="379"/>
      <c r="E12" s="380"/>
      <c r="F12" s="380"/>
      <c r="G12" s="381"/>
      <c r="H12" s="381"/>
      <c r="I12" s="258"/>
      <c r="J12" s="258"/>
      <c r="K12" s="325"/>
      <c r="L12" s="382"/>
      <c r="M12" s="382"/>
      <c r="N12" s="382"/>
      <c r="O12" s="382"/>
      <c r="P12" s="382"/>
      <c r="Q12" s="382"/>
      <c r="R12" s="382"/>
      <c r="S12" s="382"/>
      <c r="T12" s="329">
        <f t="shared" si="1"/>
        <v>0</v>
      </c>
      <c r="U12" s="330">
        <f t="shared" si="2"/>
        <v>0</v>
      </c>
      <c r="V12" s="330">
        <f t="shared" si="3"/>
        <v>0</v>
      </c>
      <c r="W12" s="330">
        <f t="shared" si="4"/>
        <v>0</v>
      </c>
      <c r="X12" s="330">
        <f t="shared" si="5"/>
        <v>0</v>
      </c>
      <c r="Y12" s="330">
        <f t="shared" si="6"/>
        <v>0</v>
      </c>
      <c r="Z12" s="330">
        <f t="shared" si="7"/>
        <v>0</v>
      </c>
      <c r="AA12" s="331">
        <f t="shared" si="8"/>
        <v>0</v>
      </c>
      <c r="AB12" s="335">
        <f t="shared" si="9"/>
        <v>0</v>
      </c>
      <c r="AC12" s="337"/>
    </row>
    <row r="13" spans="1:29" ht="15.6">
      <c r="A13" s="377"/>
      <c r="B13" s="378"/>
      <c r="C13" s="379"/>
      <c r="D13" s="379"/>
      <c r="E13" s="380"/>
      <c r="F13" s="380"/>
      <c r="G13" s="381"/>
      <c r="H13" s="381"/>
      <c r="I13" s="258"/>
      <c r="J13" s="258"/>
      <c r="K13" s="325"/>
      <c r="L13" s="382"/>
      <c r="M13" s="382"/>
      <c r="N13" s="382"/>
      <c r="O13" s="382"/>
      <c r="P13" s="382"/>
      <c r="Q13" s="382"/>
      <c r="R13" s="382"/>
      <c r="S13" s="382"/>
      <c r="T13" s="329">
        <f t="shared" si="1"/>
        <v>0</v>
      </c>
      <c r="U13" s="330">
        <f t="shared" si="2"/>
        <v>0</v>
      </c>
      <c r="V13" s="330">
        <f t="shared" si="3"/>
        <v>0</v>
      </c>
      <c r="W13" s="330">
        <f t="shared" si="4"/>
        <v>0</v>
      </c>
      <c r="X13" s="330">
        <f t="shared" si="5"/>
        <v>0</v>
      </c>
      <c r="Y13" s="330">
        <f t="shared" si="6"/>
        <v>0</v>
      </c>
      <c r="Z13" s="330">
        <f t="shared" si="7"/>
        <v>0</v>
      </c>
      <c r="AA13" s="331">
        <f t="shared" si="8"/>
        <v>0</v>
      </c>
      <c r="AB13" s="335">
        <f t="shared" si="9"/>
        <v>0</v>
      </c>
      <c r="AC13" s="337"/>
    </row>
    <row r="14" spans="1:29" ht="15.6">
      <c r="A14" s="384"/>
      <c r="B14" s="385"/>
      <c r="C14" s="379"/>
      <c r="D14" s="385"/>
      <c r="E14" s="380"/>
      <c r="F14" s="380"/>
      <c r="G14" s="381"/>
      <c r="H14" s="381"/>
      <c r="I14" s="258"/>
      <c r="J14" s="258"/>
      <c r="K14" s="325"/>
      <c r="L14" s="382"/>
      <c r="M14" s="382"/>
      <c r="N14" s="382"/>
      <c r="O14" s="382"/>
      <c r="P14" s="382"/>
      <c r="Q14" s="382"/>
      <c r="R14" s="382"/>
      <c r="S14" s="382"/>
      <c r="T14" s="329">
        <f t="shared" si="1"/>
        <v>0</v>
      </c>
      <c r="U14" s="330">
        <f t="shared" si="2"/>
        <v>0</v>
      </c>
      <c r="V14" s="330">
        <f t="shared" si="3"/>
        <v>0</v>
      </c>
      <c r="W14" s="330">
        <f t="shared" si="4"/>
        <v>0</v>
      </c>
      <c r="X14" s="330">
        <f t="shared" si="5"/>
        <v>0</v>
      </c>
      <c r="Y14" s="330">
        <f t="shared" si="6"/>
        <v>0</v>
      </c>
      <c r="Z14" s="330">
        <f t="shared" si="7"/>
        <v>0</v>
      </c>
      <c r="AA14" s="331">
        <f t="shared" si="8"/>
        <v>0</v>
      </c>
      <c r="AB14" s="335">
        <f t="shared" si="9"/>
        <v>0</v>
      </c>
      <c r="AC14" s="338"/>
    </row>
    <row r="15" spans="1:29" ht="15.6">
      <c r="A15" s="384"/>
      <c r="B15" s="385"/>
      <c r="C15" s="379"/>
      <c r="D15" s="385"/>
      <c r="E15" s="380"/>
      <c r="F15" s="380"/>
      <c r="G15" s="381"/>
      <c r="H15" s="381"/>
      <c r="I15" s="258"/>
      <c r="J15" s="258"/>
      <c r="K15" s="325"/>
      <c r="L15" s="382"/>
      <c r="M15" s="382"/>
      <c r="N15" s="382"/>
      <c r="O15" s="382"/>
      <c r="P15" s="382"/>
      <c r="Q15" s="382"/>
      <c r="R15" s="382"/>
      <c r="S15" s="382"/>
      <c r="T15" s="329">
        <f t="shared" si="1"/>
        <v>0</v>
      </c>
      <c r="U15" s="330">
        <f t="shared" si="2"/>
        <v>0</v>
      </c>
      <c r="V15" s="330">
        <f t="shared" si="3"/>
        <v>0</v>
      </c>
      <c r="W15" s="330">
        <f t="shared" si="4"/>
        <v>0</v>
      </c>
      <c r="X15" s="330">
        <f t="shared" si="5"/>
        <v>0</v>
      </c>
      <c r="Y15" s="330">
        <f t="shared" si="6"/>
        <v>0</v>
      </c>
      <c r="Z15" s="330">
        <f t="shared" si="7"/>
        <v>0</v>
      </c>
      <c r="AA15" s="331">
        <f t="shared" si="8"/>
        <v>0</v>
      </c>
      <c r="AB15" s="335">
        <f t="shared" si="9"/>
        <v>0</v>
      </c>
      <c r="AC15" s="338"/>
    </row>
    <row r="16" spans="1:29" ht="15.6">
      <c r="A16" s="384"/>
      <c r="B16" s="385"/>
      <c r="C16" s="379"/>
      <c r="D16" s="385"/>
      <c r="E16" s="380"/>
      <c r="F16" s="380"/>
      <c r="G16" s="381"/>
      <c r="H16" s="381"/>
      <c r="I16" s="258"/>
      <c r="J16" s="258"/>
      <c r="K16" s="325"/>
      <c r="L16" s="382"/>
      <c r="M16" s="382"/>
      <c r="N16" s="382"/>
      <c r="O16" s="382"/>
      <c r="P16" s="382"/>
      <c r="Q16" s="382"/>
      <c r="R16" s="382"/>
      <c r="S16" s="382"/>
      <c r="T16" s="329">
        <f t="shared" si="1"/>
        <v>0</v>
      </c>
      <c r="U16" s="330">
        <f t="shared" si="2"/>
        <v>0</v>
      </c>
      <c r="V16" s="330">
        <f t="shared" si="3"/>
        <v>0</v>
      </c>
      <c r="W16" s="330">
        <f t="shared" si="4"/>
        <v>0</v>
      </c>
      <c r="X16" s="330">
        <f t="shared" si="5"/>
        <v>0</v>
      </c>
      <c r="Y16" s="330">
        <f t="shared" si="6"/>
        <v>0</v>
      </c>
      <c r="Z16" s="330">
        <f t="shared" si="7"/>
        <v>0</v>
      </c>
      <c r="AA16" s="331">
        <f t="shared" si="8"/>
        <v>0</v>
      </c>
      <c r="AB16" s="335">
        <f t="shared" si="9"/>
        <v>0</v>
      </c>
      <c r="AC16" s="338"/>
    </row>
    <row r="17" spans="1:29" ht="15.6">
      <c r="A17" s="384"/>
      <c r="B17" s="385"/>
      <c r="C17" s="379"/>
      <c r="D17" s="385"/>
      <c r="E17" s="380"/>
      <c r="F17" s="380"/>
      <c r="G17" s="381"/>
      <c r="H17" s="381"/>
      <c r="I17" s="258"/>
      <c r="J17" s="258"/>
      <c r="K17" s="325"/>
      <c r="L17" s="382"/>
      <c r="M17" s="382"/>
      <c r="N17" s="382"/>
      <c r="O17" s="382"/>
      <c r="P17" s="382"/>
      <c r="Q17" s="382"/>
      <c r="R17" s="382"/>
      <c r="S17" s="382"/>
      <c r="T17" s="329">
        <f t="shared" si="1"/>
        <v>0</v>
      </c>
      <c r="U17" s="330">
        <f t="shared" si="2"/>
        <v>0</v>
      </c>
      <c r="V17" s="330">
        <f t="shared" si="3"/>
        <v>0</v>
      </c>
      <c r="W17" s="330">
        <f t="shared" si="4"/>
        <v>0</v>
      </c>
      <c r="X17" s="330">
        <f t="shared" si="5"/>
        <v>0</v>
      </c>
      <c r="Y17" s="330">
        <f t="shared" si="6"/>
        <v>0</v>
      </c>
      <c r="Z17" s="330">
        <f t="shared" si="7"/>
        <v>0</v>
      </c>
      <c r="AA17" s="331">
        <f t="shared" si="8"/>
        <v>0</v>
      </c>
      <c r="AB17" s="335">
        <f t="shared" si="9"/>
        <v>0</v>
      </c>
      <c r="AC17" s="338"/>
    </row>
    <row r="18" spans="1:29" ht="15.6">
      <c r="A18" s="384"/>
      <c r="B18" s="385"/>
      <c r="C18" s="379"/>
      <c r="D18" s="385"/>
      <c r="E18" s="380"/>
      <c r="F18" s="380"/>
      <c r="G18" s="381"/>
      <c r="H18" s="381"/>
      <c r="I18" s="258"/>
      <c r="J18" s="258"/>
      <c r="K18" s="325"/>
      <c r="L18" s="382"/>
      <c r="M18" s="382"/>
      <c r="N18" s="382"/>
      <c r="O18" s="382"/>
      <c r="P18" s="382"/>
      <c r="Q18" s="382"/>
      <c r="R18" s="382"/>
      <c r="S18" s="382"/>
      <c r="T18" s="329">
        <f t="shared" si="1"/>
        <v>0</v>
      </c>
      <c r="U18" s="330">
        <f t="shared" si="2"/>
        <v>0</v>
      </c>
      <c r="V18" s="330">
        <f t="shared" si="3"/>
        <v>0</v>
      </c>
      <c r="W18" s="330">
        <f t="shared" si="4"/>
        <v>0</v>
      </c>
      <c r="X18" s="330">
        <f t="shared" si="5"/>
        <v>0</v>
      </c>
      <c r="Y18" s="330">
        <f t="shared" si="6"/>
        <v>0</v>
      </c>
      <c r="Z18" s="330">
        <f t="shared" si="7"/>
        <v>0</v>
      </c>
      <c r="AA18" s="331">
        <f t="shared" si="8"/>
        <v>0</v>
      </c>
      <c r="AB18" s="335">
        <f t="shared" si="9"/>
        <v>0</v>
      </c>
      <c r="AC18" s="338"/>
    </row>
    <row r="19" spans="1:29" ht="16.2" thickBot="1">
      <c r="A19" s="386"/>
      <c r="B19" s="387"/>
      <c r="C19" s="388"/>
      <c r="D19" s="387"/>
      <c r="E19" s="389"/>
      <c r="F19" s="389"/>
      <c r="G19" s="390"/>
      <c r="H19" s="390"/>
      <c r="I19" s="269"/>
      <c r="J19" s="269"/>
      <c r="K19" s="326"/>
      <c r="L19" s="391"/>
      <c r="M19" s="391"/>
      <c r="N19" s="391"/>
      <c r="O19" s="391"/>
      <c r="P19" s="391"/>
      <c r="Q19" s="391"/>
      <c r="R19" s="391"/>
      <c r="S19" s="391"/>
      <c r="T19" s="332">
        <f t="shared" si="1"/>
        <v>0</v>
      </c>
      <c r="U19" s="333">
        <f t="shared" si="2"/>
        <v>0</v>
      </c>
      <c r="V19" s="333">
        <f t="shared" si="3"/>
        <v>0</v>
      </c>
      <c r="W19" s="333">
        <f t="shared" si="4"/>
        <v>0</v>
      </c>
      <c r="X19" s="333">
        <f t="shared" si="5"/>
        <v>0</v>
      </c>
      <c r="Y19" s="333">
        <f t="shared" si="6"/>
        <v>0</v>
      </c>
      <c r="Z19" s="333">
        <f t="shared" si="7"/>
        <v>0</v>
      </c>
      <c r="AA19" s="334">
        <f t="shared" si="8"/>
        <v>0</v>
      </c>
      <c r="AB19" s="335">
        <f t="shared" si="9"/>
        <v>0</v>
      </c>
      <c r="AC19" s="338"/>
    </row>
  </sheetData>
  <sheetProtection algorithmName="SHA-512" hashValue="ipzFv22KSmAUO3KeSPKRLi1HkBLRbmmw5QdMughKqZ1NUNSxtOuWSGtQpzYFwhlUm2GT0N+XbUwAhIUHn2BYbg==" saltValue="XArg2M56Ab1buf7A1lqLtw==" spinCount="100000" sheet="1" objects="1" scenarios="1"/>
  <mergeCells count="4">
    <mergeCell ref="B2:AB2"/>
    <mergeCell ref="L3:S3"/>
    <mergeCell ref="T3:AA3"/>
    <mergeCell ref="I3:K3"/>
  </mergeCells>
  <conditionalFormatting sqref="L3">
    <cfRule type="containsText" dxfId="46" priority="4" operator="containsText" text="Insufficient">
      <formula>NOT(ISERROR(SEARCH("Insufficient",L3)))</formula>
    </cfRule>
  </conditionalFormatting>
  <conditionalFormatting sqref="L4:AB4">
    <cfRule type="containsText" dxfId="45" priority="2" operator="containsText" text="Insufficient">
      <formula>NOT(ISERROR(SEARCH("Insufficient",L4)))</formula>
    </cfRule>
  </conditionalFormatting>
  <conditionalFormatting sqref="T3">
    <cfRule type="containsText" dxfId="44" priority="3" operator="containsText" text="Insufficient">
      <formula>NOT(ISERROR(SEARCH("Insufficient",T3)))</formula>
    </cfRule>
  </conditionalFormatting>
  <conditionalFormatting sqref="T1:AA1">
    <cfRule type="containsText" dxfId="43" priority="10" operator="containsText" text="Insufficient">
      <formula>NOT(ISERROR(SEARCH("Insufficient",T1)))</formula>
    </cfRule>
  </conditionalFormatting>
  <dataValidations count="5">
    <dataValidation type="decimal" allowBlank="1" showInputMessage="1" showErrorMessage="1" errorTitle="Invalid FTE" error="Value must be between 0.001 and 1.0" promptTitle="FTE" prompt="Between 0.001 and 1.00_x000a_Only two decimal places will display." sqref="E5:E19" xr:uid="{D3FC5C71-FB3A-B54F-9D77-EE6BC741595F}">
      <formula1>0.001</formula1>
      <formula2>1</formula2>
    </dataValidation>
    <dataValidation type="list" allowBlank="1" showInputMessage="1" showErrorMessage="1" sqref="C5:C19" xr:uid="{C4A28F59-23D2-0948-A5F4-BA8A1E1471DE}">
      <formula1>SalaryCodes</formula1>
    </dataValidation>
    <dataValidation type="decimal" operator="greaterThan" allowBlank="1" showInputMessage="1" showErrorMessage="1" errorTitle="Not a number!" error="Must be numeric and must be positive." sqref="L5:S19" xr:uid="{2F413CE1-F49A-C64E-9994-9DAE2BCEEDF0}">
      <formula1>0</formula1>
    </dataValidation>
    <dataValidation type="decimal" operator="greaterThan" allowBlank="1" showInputMessage="1" showErrorMessage="1" errorTitle="Must be a positive number" sqref="F5:H19" xr:uid="{4E8AFA39-94BD-0542-A544-34C194936513}">
      <formula1>0</formula1>
    </dataValidation>
    <dataValidation type="decimal" allowBlank="1" showInputMessage="1" showErrorMessage="1" errorTitle="Invalid on cost" error="On cost must be between 0 and 30%" sqref="K5:K19" xr:uid="{B31E4AAD-A750-6642-97C6-48EFAEC03A74}">
      <formula1>0</formula1>
      <formula2>0.3</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79C0546E-4698-E24D-99BF-8419EF1609BF}">
          <x14:formula1>
            <xm:f>'Salary cost codes'!$B$2:$B$5</xm:f>
          </x14:formula1>
          <xm:sqref>D5:D19</xm:sqref>
        </x14:dataValidation>
        <x14:dataValidation type="custom" allowBlank="1" showInputMessage="1" showErrorMessage="1" errorTitle="Invalid start date!" error="=concatenate(&quot;blah&quot;,&quot; &quot;,&quot;foo&quot;)" xr:uid="{1ACAA650-FFAB-B54E-815B-406462954124}">
          <x14:formula1>
            <xm:f>AND(I5&gt;='Summary Sheet'!$G$14,I5&lt;='Summary Sheet'!$I$14)</xm:f>
          </x14:formula1>
          <xm:sqref>I5</xm:sqref>
        </x14:dataValidation>
        <x14:dataValidation type="custom" allowBlank="1" showInputMessage="1" showErrorMessage="1" errorTitle="Invalid start date!" error="Staff contracts must fall within the start and end dates of the project." xr:uid="{17BB7FE3-5E36-B34A-A467-97C73370B58B}">
          <x14:formula1>
            <xm:f>AND(I5&gt;='Summary Sheet'!$G$14,I5&lt;='Summary Sheet'!$I$14)</xm:f>
          </x14:formula1>
          <xm:sqref>J5 I6:J19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FC3F-AAD4-B14D-A8B7-FAE938887D37}">
  <sheetPr>
    <tabColor rgb="FF00B050"/>
  </sheetPr>
  <dimension ref="B2:N179"/>
  <sheetViews>
    <sheetView topLeftCell="A41" zoomScale="66" zoomScaleNormal="66" workbookViewId="0">
      <selection activeCell="D60" sqref="D60"/>
    </sheetView>
  </sheetViews>
  <sheetFormatPr defaultColWidth="11.44140625" defaultRowHeight="14.4" outlineLevelRow="1"/>
  <cols>
    <col min="1" max="1" width="2.5546875" customWidth="1"/>
    <col min="2" max="2" width="35" customWidth="1"/>
    <col min="3" max="3" width="32.44140625" customWidth="1"/>
    <col min="4" max="4" width="9.5546875" customWidth="1"/>
    <col min="5" max="5" width="37.109375" customWidth="1"/>
  </cols>
  <sheetData>
    <row r="2" spans="2:14" ht="31.2">
      <c r="C2" s="575" t="s">
        <v>349</v>
      </c>
      <c r="D2" s="575"/>
      <c r="E2" s="575"/>
      <c r="F2" s="575"/>
      <c r="G2" s="575"/>
      <c r="H2" s="575"/>
      <c r="I2" s="575"/>
      <c r="J2" s="575"/>
      <c r="K2" s="575"/>
      <c r="L2" s="575"/>
      <c r="M2" s="575"/>
      <c r="N2" s="575"/>
    </row>
    <row r="3" spans="2:14" ht="28.8">
      <c r="B3" s="186"/>
      <c r="C3" s="186"/>
      <c r="D3" s="186"/>
      <c r="E3" s="187"/>
      <c r="F3" s="424" t="str">
        <f>'Summary Sheet'!B22</f>
        <v/>
      </c>
      <c r="G3" s="424" t="str">
        <f>'Summary Sheet'!C22</f>
        <v/>
      </c>
      <c r="H3" s="424" t="str">
        <f>'Summary Sheet'!D22</f>
        <v/>
      </c>
      <c r="I3" s="424" t="str">
        <f>'Summary Sheet'!E22</f>
        <v/>
      </c>
      <c r="J3" s="424" t="str">
        <f>'Summary Sheet'!F22</f>
        <v/>
      </c>
      <c r="K3" s="424" t="str">
        <f>'Summary Sheet'!G22</f>
        <v/>
      </c>
      <c r="L3" s="424" t="str">
        <f>'Summary Sheet'!H22</f>
        <v/>
      </c>
      <c r="M3" s="424" t="str">
        <f>'Summary Sheet'!I22</f>
        <v/>
      </c>
      <c r="N3" s="425" t="s">
        <v>350</v>
      </c>
    </row>
    <row r="4" spans="2:14" ht="15" thickBot="1">
      <c r="B4" s="186"/>
      <c r="C4" s="186"/>
      <c r="D4" s="186"/>
      <c r="E4" s="187"/>
      <c r="F4" s="188"/>
      <c r="G4" s="189"/>
      <c r="H4" s="189"/>
      <c r="I4" s="189"/>
      <c r="J4" s="189"/>
      <c r="K4" s="189"/>
      <c r="L4" s="189"/>
      <c r="M4" s="189"/>
      <c r="N4" s="189"/>
    </row>
    <row r="5" spans="2:14" ht="15.6" thickTop="1" thickBot="1">
      <c r="B5" s="210" t="s">
        <v>351</v>
      </c>
      <c r="C5" s="211"/>
      <c r="D5" s="211"/>
      <c r="E5" s="212"/>
      <c r="F5" s="213">
        <f>SUM(F7:F16)</f>
        <v>0</v>
      </c>
      <c r="G5" s="213">
        <f t="shared" ref="G5:N5" si="0">SUM(G7:G16)</f>
        <v>0</v>
      </c>
      <c r="H5" s="213">
        <f t="shared" si="0"/>
        <v>0</v>
      </c>
      <c r="I5" s="213">
        <f t="shared" si="0"/>
        <v>0</v>
      </c>
      <c r="J5" s="213">
        <f t="shared" si="0"/>
        <v>0</v>
      </c>
      <c r="K5" s="213">
        <f t="shared" si="0"/>
        <v>0</v>
      </c>
      <c r="L5" s="213">
        <f t="shared" si="0"/>
        <v>0</v>
      </c>
      <c r="M5" s="213">
        <f t="shared" si="0"/>
        <v>0</v>
      </c>
      <c r="N5" s="214">
        <f t="shared" si="0"/>
        <v>0</v>
      </c>
    </row>
    <row r="6" spans="2:14" ht="15.6" thickTop="1" thickBot="1">
      <c r="B6" s="186"/>
      <c r="C6" s="186"/>
      <c r="D6" s="186"/>
      <c r="E6" s="187"/>
      <c r="F6" s="188"/>
      <c r="G6" s="189"/>
      <c r="H6" s="189"/>
      <c r="I6" s="189"/>
      <c r="J6" s="189"/>
      <c r="K6" s="189"/>
      <c r="L6" s="189"/>
      <c r="M6" s="189"/>
      <c r="N6" s="189"/>
    </row>
    <row r="7" spans="2:14" ht="15" thickTop="1">
      <c r="B7" s="190" t="s">
        <v>229</v>
      </c>
      <c r="C7" s="191"/>
      <c r="D7" s="192"/>
      <c r="E7" s="193"/>
      <c r="F7" s="208">
        <f>F34</f>
        <v>0</v>
      </c>
      <c r="G7" s="208">
        <f t="shared" ref="G7:M7" si="1">G34</f>
        <v>0</v>
      </c>
      <c r="H7" s="208">
        <f t="shared" si="1"/>
        <v>0</v>
      </c>
      <c r="I7" s="208">
        <f t="shared" si="1"/>
        <v>0</v>
      </c>
      <c r="J7" s="208">
        <f t="shared" si="1"/>
        <v>0</v>
      </c>
      <c r="K7" s="208">
        <f t="shared" si="1"/>
        <v>0</v>
      </c>
      <c r="L7" s="208">
        <f t="shared" si="1"/>
        <v>0</v>
      </c>
      <c r="M7" s="208">
        <f t="shared" si="1"/>
        <v>0</v>
      </c>
      <c r="N7" s="209">
        <f>SUM(F7:M7)</f>
        <v>0</v>
      </c>
    </row>
    <row r="8" spans="2:14">
      <c r="B8" s="426" t="s">
        <v>237</v>
      </c>
      <c r="C8" s="194"/>
      <c r="D8" s="195"/>
      <c r="E8" s="196"/>
      <c r="F8" s="427">
        <f>F51</f>
        <v>0</v>
      </c>
      <c r="G8" s="427">
        <f t="shared" ref="G8:M8" si="2">G51</f>
        <v>0</v>
      </c>
      <c r="H8" s="427">
        <f t="shared" si="2"/>
        <v>0</v>
      </c>
      <c r="I8" s="427">
        <f t="shared" si="2"/>
        <v>0</v>
      </c>
      <c r="J8" s="427">
        <f t="shared" si="2"/>
        <v>0</v>
      </c>
      <c r="K8" s="427">
        <f t="shared" si="2"/>
        <v>0</v>
      </c>
      <c r="L8" s="427">
        <f t="shared" si="2"/>
        <v>0</v>
      </c>
      <c r="M8" s="427">
        <f t="shared" si="2"/>
        <v>0</v>
      </c>
      <c r="N8" s="428">
        <f t="shared" ref="N8:N16" si="3">SUM(F8:M8)</f>
        <v>0</v>
      </c>
    </row>
    <row r="9" spans="2:14">
      <c r="B9" s="426" t="s">
        <v>246</v>
      </c>
      <c r="C9" s="194"/>
      <c r="D9" s="195"/>
      <c r="E9" s="196"/>
      <c r="F9" s="427">
        <f>F64</f>
        <v>0</v>
      </c>
      <c r="G9" s="427">
        <f t="shared" ref="G9:M9" si="4">G64</f>
        <v>0</v>
      </c>
      <c r="H9" s="427">
        <f t="shared" si="4"/>
        <v>0</v>
      </c>
      <c r="I9" s="427">
        <f t="shared" si="4"/>
        <v>0</v>
      </c>
      <c r="J9" s="427">
        <f t="shared" si="4"/>
        <v>0</v>
      </c>
      <c r="K9" s="427">
        <f t="shared" si="4"/>
        <v>0</v>
      </c>
      <c r="L9" s="427">
        <f t="shared" si="4"/>
        <v>0</v>
      </c>
      <c r="M9" s="427">
        <f t="shared" si="4"/>
        <v>0</v>
      </c>
      <c r="N9" s="428">
        <f t="shared" si="3"/>
        <v>0</v>
      </c>
    </row>
    <row r="10" spans="2:14">
      <c r="B10" s="426" t="s">
        <v>253</v>
      </c>
      <c r="C10" s="194"/>
      <c r="D10" s="195"/>
      <c r="E10" s="196"/>
      <c r="F10" s="427">
        <f>F74</f>
        <v>0</v>
      </c>
      <c r="G10" s="427">
        <f t="shared" ref="G10:M10" si="5">G74</f>
        <v>0</v>
      </c>
      <c r="H10" s="427">
        <f t="shared" si="5"/>
        <v>0</v>
      </c>
      <c r="I10" s="427">
        <f t="shared" si="5"/>
        <v>0</v>
      </c>
      <c r="J10" s="427">
        <f t="shared" si="5"/>
        <v>0</v>
      </c>
      <c r="K10" s="427">
        <f t="shared" si="5"/>
        <v>0</v>
      </c>
      <c r="L10" s="427">
        <f t="shared" si="5"/>
        <v>0</v>
      </c>
      <c r="M10" s="427">
        <f t="shared" si="5"/>
        <v>0</v>
      </c>
      <c r="N10" s="428">
        <f t="shared" si="3"/>
        <v>0</v>
      </c>
    </row>
    <row r="11" spans="2:14">
      <c r="B11" s="426" t="s">
        <v>256</v>
      </c>
      <c r="C11" s="194"/>
      <c r="D11" s="195"/>
      <c r="E11" s="196"/>
      <c r="F11" s="427">
        <f>F87</f>
        <v>0</v>
      </c>
      <c r="G11" s="427">
        <f t="shared" ref="G11:M11" si="6">G87</f>
        <v>0</v>
      </c>
      <c r="H11" s="427">
        <f t="shared" si="6"/>
        <v>0</v>
      </c>
      <c r="I11" s="427">
        <f t="shared" si="6"/>
        <v>0</v>
      </c>
      <c r="J11" s="427">
        <f t="shared" si="6"/>
        <v>0</v>
      </c>
      <c r="K11" s="427">
        <f t="shared" si="6"/>
        <v>0</v>
      </c>
      <c r="L11" s="427">
        <f t="shared" si="6"/>
        <v>0</v>
      </c>
      <c r="M11" s="427">
        <f t="shared" si="6"/>
        <v>0</v>
      </c>
      <c r="N11" s="428">
        <f t="shared" si="3"/>
        <v>0</v>
      </c>
    </row>
    <row r="12" spans="2:14">
      <c r="B12" s="426" t="s">
        <v>259</v>
      </c>
      <c r="C12" s="194"/>
      <c r="D12" s="195"/>
      <c r="E12" s="196"/>
      <c r="F12" s="427">
        <f>F99</f>
        <v>0</v>
      </c>
      <c r="G12" s="427">
        <f t="shared" ref="G12:M12" si="7">G99</f>
        <v>0</v>
      </c>
      <c r="H12" s="427">
        <f t="shared" si="7"/>
        <v>0</v>
      </c>
      <c r="I12" s="427">
        <f t="shared" si="7"/>
        <v>0</v>
      </c>
      <c r="J12" s="427">
        <f t="shared" si="7"/>
        <v>0</v>
      </c>
      <c r="K12" s="427">
        <f t="shared" si="7"/>
        <v>0</v>
      </c>
      <c r="L12" s="427">
        <f t="shared" si="7"/>
        <v>0</v>
      </c>
      <c r="M12" s="427">
        <f t="shared" si="7"/>
        <v>0</v>
      </c>
      <c r="N12" s="428">
        <f t="shared" si="3"/>
        <v>0</v>
      </c>
    </row>
    <row r="13" spans="2:14">
      <c r="B13" s="426" t="s">
        <v>267</v>
      </c>
      <c r="C13" s="194"/>
      <c r="D13" s="195"/>
      <c r="E13" s="196"/>
      <c r="F13" s="427">
        <f>F109</f>
        <v>0</v>
      </c>
      <c r="G13" s="427">
        <f t="shared" ref="G13:M13" si="8">G109</f>
        <v>0</v>
      </c>
      <c r="H13" s="427">
        <f t="shared" si="8"/>
        <v>0</v>
      </c>
      <c r="I13" s="427">
        <f t="shared" si="8"/>
        <v>0</v>
      </c>
      <c r="J13" s="427">
        <f t="shared" si="8"/>
        <v>0</v>
      </c>
      <c r="K13" s="427">
        <f t="shared" si="8"/>
        <v>0</v>
      </c>
      <c r="L13" s="427">
        <f t="shared" si="8"/>
        <v>0</v>
      </c>
      <c r="M13" s="427">
        <f t="shared" si="8"/>
        <v>0</v>
      </c>
      <c r="N13" s="428">
        <f t="shared" si="3"/>
        <v>0</v>
      </c>
    </row>
    <row r="14" spans="2:14">
      <c r="B14" s="426" t="s">
        <v>271</v>
      </c>
      <c r="C14" s="194"/>
      <c r="D14" s="195"/>
      <c r="E14" s="196"/>
      <c r="F14" s="427">
        <f>F119</f>
        <v>0</v>
      </c>
      <c r="G14" s="427">
        <f t="shared" ref="G14:M14" si="9">G119</f>
        <v>0</v>
      </c>
      <c r="H14" s="427">
        <f t="shared" si="9"/>
        <v>0</v>
      </c>
      <c r="I14" s="427">
        <f t="shared" si="9"/>
        <v>0</v>
      </c>
      <c r="J14" s="427">
        <f t="shared" si="9"/>
        <v>0</v>
      </c>
      <c r="K14" s="427">
        <f t="shared" si="9"/>
        <v>0</v>
      </c>
      <c r="L14" s="427">
        <f t="shared" si="9"/>
        <v>0</v>
      </c>
      <c r="M14" s="427">
        <f t="shared" si="9"/>
        <v>0</v>
      </c>
      <c r="N14" s="428">
        <f t="shared" si="3"/>
        <v>0</v>
      </c>
    </row>
    <row r="15" spans="2:14">
      <c r="B15" s="426" t="s">
        <v>251</v>
      </c>
      <c r="C15" s="194"/>
      <c r="D15" s="195"/>
      <c r="E15" s="196"/>
      <c r="F15" s="429">
        <f>F148</f>
        <v>0</v>
      </c>
      <c r="G15" s="429">
        <f t="shared" ref="G15:M15" si="10">G148</f>
        <v>0</v>
      </c>
      <c r="H15" s="429">
        <f t="shared" si="10"/>
        <v>0</v>
      </c>
      <c r="I15" s="429">
        <f t="shared" si="10"/>
        <v>0</v>
      </c>
      <c r="J15" s="429">
        <f t="shared" si="10"/>
        <v>0</v>
      </c>
      <c r="K15" s="429">
        <f t="shared" si="10"/>
        <v>0</v>
      </c>
      <c r="L15" s="429">
        <f t="shared" si="10"/>
        <v>0</v>
      </c>
      <c r="M15" s="429">
        <f t="shared" si="10"/>
        <v>0</v>
      </c>
      <c r="N15" s="428">
        <f t="shared" si="3"/>
        <v>0</v>
      </c>
    </row>
    <row r="16" spans="2:14" ht="15" thickBot="1">
      <c r="B16" s="215" t="s">
        <v>298</v>
      </c>
      <c r="C16" s="206"/>
      <c r="D16" s="197"/>
      <c r="E16" s="198"/>
      <c r="F16" s="216">
        <f t="shared" ref="F16:M16" si="11">F158</f>
        <v>0</v>
      </c>
      <c r="G16" s="216">
        <f t="shared" si="11"/>
        <v>0</v>
      </c>
      <c r="H16" s="216">
        <f t="shared" si="11"/>
        <v>0</v>
      </c>
      <c r="I16" s="216">
        <f t="shared" si="11"/>
        <v>0</v>
      </c>
      <c r="J16" s="216">
        <f t="shared" si="11"/>
        <v>0</v>
      </c>
      <c r="K16" s="216">
        <f t="shared" si="11"/>
        <v>0</v>
      </c>
      <c r="L16" s="216">
        <f t="shared" si="11"/>
        <v>0</v>
      </c>
      <c r="M16" s="216">
        <f t="shared" si="11"/>
        <v>0</v>
      </c>
      <c r="N16" s="217">
        <f t="shared" si="3"/>
        <v>0</v>
      </c>
    </row>
    <row r="17" spans="2:14" ht="15" thickTop="1">
      <c r="B17" s="186"/>
      <c r="C17" s="186"/>
      <c r="D17" s="186"/>
      <c r="E17" s="187"/>
      <c r="F17" s="188"/>
      <c r="G17" s="189"/>
      <c r="H17" s="189"/>
      <c r="I17" s="189"/>
      <c r="J17" s="189"/>
      <c r="K17" s="189"/>
      <c r="L17" s="189"/>
      <c r="M17" s="189"/>
      <c r="N17" s="189"/>
    </row>
    <row r="18" spans="2:14">
      <c r="B18" s="186"/>
      <c r="C18" s="186"/>
      <c r="D18" s="186"/>
      <c r="E18" s="187"/>
      <c r="F18" s="188"/>
      <c r="G18" s="189"/>
      <c r="H18" s="189"/>
      <c r="I18" s="189"/>
      <c r="J18" s="189"/>
      <c r="K18" s="189"/>
      <c r="L18" s="189"/>
      <c r="M18" s="189"/>
      <c r="N18" s="189"/>
    </row>
    <row r="19" spans="2:14" ht="46.8">
      <c r="B19" s="430" t="s">
        <v>352</v>
      </c>
      <c r="C19" s="430" t="s">
        <v>353</v>
      </c>
      <c r="D19" s="430" t="s">
        <v>354</v>
      </c>
      <c r="E19" s="431" t="s">
        <v>355</v>
      </c>
      <c r="F19" s="432" t="str">
        <f>F$3</f>
        <v/>
      </c>
      <c r="G19" s="432" t="str">
        <f t="shared" ref="G19:M19" si="12">G$3</f>
        <v/>
      </c>
      <c r="H19" s="432" t="str">
        <f t="shared" si="12"/>
        <v/>
      </c>
      <c r="I19" s="432" t="str">
        <f t="shared" si="12"/>
        <v/>
      </c>
      <c r="J19" s="432" t="str">
        <f t="shared" si="12"/>
        <v/>
      </c>
      <c r="K19" s="432" t="str">
        <f t="shared" si="12"/>
        <v/>
      </c>
      <c r="L19" s="432" t="str">
        <f t="shared" si="12"/>
        <v/>
      </c>
      <c r="M19" s="432" t="str">
        <f t="shared" si="12"/>
        <v/>
      </c>
      <c r="N19" s="425" t="s">
        <v>350</v>
      </c>
    </row>
    <row r="20" spans="2:14" ht="31.2" hidden="1">
      <c r="B20" s="433" t="s">
        <v>356</v>
      </c>
      <c r="C20" s="433" t="s">
        <v>357</v>
      </c>
      <c r="D20" s="433" t="s">
        <v>354</v>
      </c>
      <c r="E20" s="434" t="s">
        <v>355</v>
      </c>
      <c r="F20" s="435" t="s">
        <v>358</v>
      </c>
      <c r="G20" s="435" t="s">
        <v>359</v>
      </c>
      <c r="H20" s="435" t="s">
        <v>360</v>
      </c>
      <c r="I20" s="435" t="s">
        <v>361</v>
      </c>
      <c r="J20" s="435" t="s">
        <v>362</v>
      </c>
      <c r="K20" s="435" t="s">
        <v>363</v>
      </c>
      <c r="L20" s="435" t="s">
        <v>363</v>
      </c>
      <c r="M20" s="435" t="s">
        <v>363</v>
      </c>
      <c r="N20" s="425" t="s">
        <v>350</v>
      </c>
    </row>
    <row r="21" spans="2:14" outlineLevel="1">
      <c r="B21" s="436"/>
      <c r="C21" s="392"/>
      <c r="D21" s="436" t="str">
        <f t="shared" ref="D21:D33" si="13">IF(C21&lt;&gt;"",INDEX(NonSalaryCostCodes,MATCH(C21,NonSalaryCostCodeTitles,0)),"")</f>
        <v/>
      </c>
      <c r="E21" s="437"/>
      <c r="F21" s="438">
        <v>0</v>
      </c>
      <c r="G21" s="438">
        <v>0</v>
      </c>
      <c r="H21" s="438">
        <v>0</v>
      </c>
      <c r="I21" s="438">
        <v>0</v>
      </c>
      <c r="J21" s="438">
        <v>0</v>
      </c>
      <c r="K21" s="438">
        <v>0</v>
      </c>
      <c r="L21" s="438">
        <v>0</v>
      </c>
      <c r="M21" s="438">
        <v>0</v>
      </c>
      <c r="N21" s="439">
        <f>SUM(F21:M21)</f>
        <v>0</v>
      </c>
    </row>
    <row r="22" spans="2:14" outlineLevel="1">
      <c r="B22" s="436"/>
      <c r="C22" s="440"/>
      <c r="D22" s="436" t="str">
        <f t="shared" si="13"/>
        <v/>
      </c>
      <c r="E22" s="437"/>
      <c r="F22" s="438">
        <v>0</v>
      </c>
      <c r="G22" s="438">
        <v>0</v>
      </c>
      <c r="H22" s="438">
        <v>0</v>
      </c>
      <c r="I22" s="438">
        <v>0</v>
      </c>
      <c r="J22" s="438">
        <v>0</v>
      </c>
      <c r="K22" s="438">
        <v>0</v>
      </c>
      <c r="L22" s="438">
        <v>0</v>
      </c>
      <c r="M22" s="438">
        <v>0</v>
      </c>
      <c r="N22" s="439">
        <f t="shared" ref="N22:N33" si="14">SUM(F22:M22)</f>
        <v>0</v>
      </c>
    </row>
    <row r="23" spans="2:14" outlineLevel="1">
      <c r="B23" s="436"/>
      <c r="C23" s="440"/>
      <c r="D23" s="436" t="str">
        <f t="shared" si="13"/>
        <v/>
      </c>
      <c r="E23" s="437"/>
      <c r="F23" s="438">
        <v>0</v>
      </c>
      <c r="G23" s="438">
        <v>0</v>
      </c>
      <c r="H23" s="438">
        <v>0</v>
      </c>
      <c r="I23" s="438">
        <v>0</v>
      </c>
      <c r="J23" s="438">
        <v>0</v>
      </c>
      <c r="K23" s="438">
        <v>0</v>
      </c>
      <c r="L23" s="438">
        <v>0</v>
      </c>
      <c r="M23" s="438">
        <v>0</v>
      </c>
      <c r="N23" s="439">
        <f t="shared" si="14"/>
        <v>0</v>
      </c>
    </row>
    <row r="24" spans="2:14" outlineLevel="1">
      <c r="B24" s="436"/>
      <c r="C24" s="440"/>
      <c r="D24" s="436" t="str">
        <f t="shared" si="13"/>
        <v/>
      </c>
      <c r="E24" s="437"/>
      <c r="F24" s="438">
        <v>0</v>
      </c>
      <c r="G24" s="438">
        <v>0</v>
      </c>
      <c r="H24" s="438">
        <v>0</v>
      </c>
      <c r="I24" s="438">
        <v>0</v>
      </c>
      <c r="J24" s="438">
        <v>0</v>
      </c>
      <c r="K24" s="438">
        <v>0</v>
      </c>
      <c r="L24" s="438">
        <v>0</v>
      </c>
      <c r="M24" s="438">
        <v>0</v>
      </c>
      <c r="N24" s="439">
        <f t="shared" si="14"/>
        <v>0</v>
      </c>
    </row>
    <row r="25" spans="2:14" outlineLevel="1">
      <c r="B25" s="436"/>
      <c r="C25" s="440"/>
      <c r="D25" s="436" t="str">
        <f t="shared" si="13"/>
        <v/>
      </c>
      <c r="E25" s="437"/>
      <c r="F25" s="438">
        <v>0</v>
      </c>
      <c r="G25" s="438">
        <v>0</v>
      </c>
      <c r="H25" s="438">
        <v>0</v>
      </c>
      <c r="I25" s="438">
        <v>0</v>
      </c>
      <c r="J25" s="438">
        <v>0</v>
      </c>
      <c r="K25" s="438">
        <v>0</v>
      </c>
      <c r="L25" s="438">
        <v>0</v>
      </c>
      <c r="M25" s="438">
        <v>0</v>
      </c>
      <c r="N25" s="439">
        <f t="shared" si="14"/>
        <v>0</v>
      </c>
    </row>
    <row r="26" spans="2:14" outlineLevel="1">
      <c r="B26" s="436"/>
      <c r="C26" s="440"/>
      <c r="D26" s="436" t="str">
        <f t="shared" si="13"/>
        <v/>
      </c>
      <c r="E26" s="437"/>
      <c r="F26" s="438">
        <v>0</v>
      </c>
      <c r="G26" s="438">
        <v>0</v>
      </c>
      <c r="H26" s="438">
        <v>0</v>
      </c>
      <c r="I26" s="438">
        <v>0</v>
      </c>
      <c r="J26" s="438">
        <v>0</v>
      </c>
      <c r="K26" s="438">
        <v>0</v>
      </c>
      <c r="L26" s="438">
        <v>0</v>
      </c>
      <c r="M26" s="438">
        <v>0</v>
      </c>
      <c r="N26" s="439">
        <f t="shared" si="14"/>
        <v>0</v>
      </c>
    </row>
    <row r="27" spans="2:14" outlineLevel="1">
      <c r="B27" s="436"/>
      <c r="C27" s="440"/>
      <c r="D27" s="436" t="str">
        <f t="shared" si="13"/>
        <v/>
      </c>
      <c r="E27" s="437"/>
      <c r="F27" s="438">
        <v>0</v>
      </c>
      <c r="G27" s="438">
        <v>0</v>
      </c>
      <c r="H27" s="438">
        <v>0</v>
      </c>
      <c r="I27" s="438">
        <v>0</v>
      </c>
      <c r="J27" s="438">
        <v>0</v>
      </c>
      <c r="K27" s="438">
        <v>0</v>
      </c>
      <c r="L27" s="438">
        <v>0</v>
      </c>
      <c r="M27" s="438">
        <v>0</v>
      </c>
      <c r="N27" s="439">
        <f t="shared" si="14"/>
        <v>0</v>
      </c>
    </row>
    <row r="28" spans="2:14" outlineLevel="1">
      <c r="B28" s="436"/>
      <c r="C28" s="440"/>
      <c r="D28" s="436" t="str">
        <f t="shared" si="13"/>
        <v/>
      </c>
      <c r="E28" s="437"/>
      <c r="F28" s="438">
        <v>0</v>
      </c>
      <c r="G28" s="438">
        <v>0</v>
      </c>
      <c r="H28" s="438">
        <v>0</v>
      </c>
      <c r="I28" s="438">
        <v>0</v>
      </c>
      <c r="J28" s="438">
        <v>0</v>
      </c>
      <c r="K28" s="438">
        <v>0</v>
      </c>
      <c r="L28" s="438">
        <v>0</v>
      </c>
      <c r="M28" s="438">
        <v>0</v>
      </c>
      <c r="N28" s="439">
        <f t="shared" si="14"/>
        <v>0</v>
      </c>
    </row>
    <row r="29" spans="2:14" outlineLevel="1">
      <c r="B29" s="436"/>
      <c r="C29" s="440"/>
      <c r="D29" s="436" t="str">
        <f t="shared" si="13"/>
        <v/>
      </c>
      <c r="E29" s="437"/>
      <c r="F29" s="438">
        <v>0</v>
      </c>
      <c r="G29" s="438">
        <v>0</v>
      </c>
      <c r="H29" s="438">
        <v>0</v>
      </c>
      <c r="I29" s="438">
        <v>0</v>
      </c>
      <c r="J29" s="438">
        <v>0</v>
      </c>
      <c r="K29" s="438">
        <v>0</v>
      </c>
      <c r="L29" s="438">
        <v>0</v>
      </c>
      <c r="M29" s="438">
        <v>0</v>
      </c>
      <c r="N29" s="439">
        <f t="shared" si="14"/>
        <v>0</v>
      </c>
    </row>
    <row r="30" spans="2:14" outlineLevel="1">
      <c r="B30" s="436"/>
      <c r="C30" s="440"/>
      <c r="D30" s="436" t="str">
        <f t="shared" si="13"/>
        <v/>
      </c>
      <c r="E30" s="437"/>
      <c r="F30" s="438">
        <v>0</v>
      </c>
      <c r="G30" s="438">
        <v>0</v>
      </c>
      <c r="H30" s="438">
        <v>0</v>
      </c>
      <c r="I30" s="438">
        <v>0</v>
      </c>
      <c r="J30" s="438">
        <v>0</v>
      </c>
      <c r="K30" s="438">
        <v>0</v>
      </c>
      <c r="L30" s="438">
        <v>0</v>
      </c>
      <c r="M30" s="438">
        <v>0</v>
      </c>
      <c r="N30" s="439">
        <f t="shared" si="14"/>
        <v>0</v>
      </c>
    </row>
    <row r="31" spans="2:14" outlineLevel="1">
      <c r="B31" s="436"/>
      <c r="C31" s="440"/>
      <c r="D31" s="436" t="str">
        <f t="shared" si="13"/>
        <v/>
      </c>
      <c r="E31" s="437"/>
      <c r="F31" s="438">
        <v>0</v>
      </c>
      <c r="G31" s="438">
        <v>0</v>
      </c>
      <c r="H31" s="438">
        <v>0</v>
      </c>
      <c r="I31" s="438">
        <v>0</v>
      </c>
      <c r="J31" s="438">
        <v>0</v>
      </c>
      <c r="K31" s="438">
        <v>0</v>
      </c>
      <c r="L31" s="438">
        <v>0</v>
      </c>
      <c r="M31" s="438">
        <v>0</v>
      </c>
      <c r="N31" s="439">
        <f t="shared" si="14"/>
        <v>0</v>
      </c>
    </row>
    <row r="32" spans="2:14" outlineLevel="1">
      <c r="B32" s="436"/>
      <c r="C32" s="440"/>
      <c r="D32" s="436" t="str">
        <f t="shared" si="13"/>
        <v/>
      </c>
      <c r="E32" s="437"/>
      <c r="F32" s="438">
        <v>0</v>
      </c>
      <c r="G32" s="438">
        <v>0</v>
      </c>
      <c r="H32" s="438">
        <v>0</v>
      </c>
      <c r="I32" s="438">
        <v>0</v>
      </c>
      <c r="J32" s="438">
        <v>0</v>
      </c>
      <c r="K32" s="438">
        <v>0</v>
      </c>
      <c r="L32" s="438">
        <v>0</v>
      </c>
      <c r="M32" s="438">
        <v>0</v>
      </c>
      <c r="N32" s="439">
        <f t="shared" si="14"/>
        <v>0</v>
      </c>
    </row>
    <row r="33" spans="2:14" ht="15" outlineLevel="1" thickBot="1">
      <c r="B33" s="441"/>
      <c r="C33" s="440"/>
      <c r="D33" s="436" t="str">
        <f t="shared" si="13"/>
        <v/>
      </c>
      <c r="E33" s="442"/>
      <c r="F33" s="438">
        <v>0</v>
      </c>
      <c r="G33" s="438">
        <v>0</v>
      </c>
      <c r="H33" s="438">
        <v>0</v>
      </c>
      <c r="I33" s="438">
        <v>0</v>
      </c>
      <c r="J33" s="438">
        <v>0</v>
      </c>
      <c r="K33" s="438">
        <v>0</v>
      </c>
      <c r="L33" s="438">
        <v>0</v>
      </c>
      <c r="M33" s="438">
        <v>0</v>
      </c>
      <c r="N33" s="439">
        <f t="shared" si="14"/>
        <v>0</v>
      </c>
    </row>
    <row r="34" spans="2:14" ht="15" thickBot="1">
      <c r="B34" s="199" t="s">
        <v>221</v>
      </c>
      <c r="C34" s="200"/>
      <c r="D34" s="200"/>
      <c r="E34" s="201"/>
      <c r="F34" s="207">
        <f>SUM(F21:F33)</f>
        <v>0</v>
      </c>
      <c r="G34" s="207">
        <f t="shared" ref="G34:N34" si="15">SUM(G21:G33)</f>
        <v>0</v>
      </c>
      <c r="H34" s="207">
        <f t="shared" si="15"/>
        <v>0</v>
      </c>
      <c r="I34" s="207">
        <f t="shared" si="15"/>
        <v>0</v>
      </c>
      <c r="J34" s="207">
        <f t="shared" si="15"/>
        <v>0</v>
      </c>
      <c r="K34" s="207">
        <f t="shared" si="15"/>
        <v>0</v>
      </c>
      <c r="L34" s="207">
        <f t="shared" si="15"/>
        <v>0</v>
      </c>
      <c r="M34" s="207">
        <f t="shared" si="15"/>
        <v>0</v>
      </c>
      <c r="N34" s="207">
        <f t="shared" si="15"/>
        <v>0</v>
      </c>
    </row>
    <row r="35" spans="2:14">
      <c r="B35" s="186"/>
      <c r="C35" s="186"/>
      <c r="D35" s="186"/>
      <c r="E35" s="187"/>
      <c r="F35" s="188"/>
      <c r="G35" s="189"/>
      <c r="H35" s="189"/>
      <c r="I35" s="189"/>
      <c r="J35" s="189"/>
      <c r="K35" s="189"/>
      <c r="L35" s="189"/>
      <c r="M35" s="189"/>
      <c r="N35" s="189"/>
    </row>
    <row r="36" spans="2:14" ht="46.8">
      <c r="B36" s="430" t="s">
        <v>364</v>
      </c>
      <c r="C36" s="430" t="s">
        <v>353</v>
      </c>
      <c r="D36" s="430" t="s">
        <v>354</v>
      </c>
      <c r="E36" s="431" t="s">
        <v>355</v>
      </c>
      <c r="F36" s="432" t="str">
        <f t="shared" ref="F36:M36" si="16">F$3</f>
        <v/>
      </c>
      <c r="G36" s="432" t="str">
        <f t="shared" si="16"/>
        <v/>
      </c>
      <c r="H36" s="432" t="str">
        <f t="shared" si="16"/>
        <v/>
      </c>
      <c r="I36" s="432" t="str">
        <f t="shared" si="16"/>
        <v/>
      </c>
      <c r="J36" s="432" t="str">
        <f t="shared" si="16"/>
        <v/>
      </c>
      <c r="K36" s="432" t="str">
        <f t="shared" si="16"/>
        <v/>
      </c>
      <c r="L36" s="432" t="str">
        <f t="shared" si="16"/>
        <v/>
      </c>
      <c r="M36" s="432" t="str">
        <f t="shared" si="16"/>
        <v/>
      </c>
      <c r="N36" s="425" t="s">
        <v>350</v>
      </c>
    </row>
    <row r="37" spans="2:14" outlineLevel="1">
      <c r="B37" s="436"/>
      <c r="C37" s="443"/>
      <c r="D37" s="436" t="str">
        <f t="shared" ref="D37:D50" si="17">IF(C37&lt;&gt;"",INDEX(NonSalaryCostCodes,MATCH(C37,NonSalaryCostCodeTitles,0)),"")</f>
        <v/>
      </c>
      <c r="E37" s="437"/>
      <c r="F37" s="438">
        <v>0</v>
      </c>
      <c r="G37" s="438">
        <v>0</v>
      </c>
      <c r="H37" s="438">
        <v>0</v>
      </c>
      <c r="I37" s="438">
        <v>0</v>
      </c>
      <c r="J37" s="438">
        <v>0</v>
      </c>
      <c r="K37" s="438">
        <v>0</v>
      </c>
      <c r="L37" s="438">
        <v>0</v>
      </c>
      <c r="M37" s="438">
        <v>0</v>
      </c>
      <c r="N37" s="439">
        <f>SUM(F37:M37)</f>
        <v>0</v>
      </c>
    </row>
    <row r="38" spans="2:14" outlineLevel="1">
      <c r="B38" s="436"/>
      <c r="C38" s="443"/>
      <c r="D38" s="436" t="str">
        <f t="shared" si="17"/>
        <v/>
      </c>
      <c r="E38" s="437"/>
      <c r="F38" s="438">
        <v>0</v>
      </c>
      <c r="G38" s="438">
        <v>0</v>
      </c>
      <c r="H38" s="438">
        <v>0</v>
      </c>
      <c r="I38" s="438">
        <v>0</v>
      </c>
      <c r="J38" s="438">
        <v>0</v>
      </c>
      <c r="K38" s="438">
        <v>0</v>
      </c>
      <c r="L38" s="438">
        <v>0</v>
      </c>
      <c r="M38" s="438">
        <v>0</v>
      </c>
      <c r="N38" s="439">
        <f t="shared" ref="N38:N50" si="18">SUM(F38:M38)</f>
        <v>0</v>
      </c>
    </row>
    <row r="39" spans="2:14" outlineLevel="1">
      <c r="B39" s="436"/>
      <c r="C39" s="443"/>
      <c r="D39" s="436" t="str">
        <f t="shared" si="17"/>
        <v/>
      </c>
      <c r="E39" s="437"/>
      <c r="F39" s="438">
        <v>0</v>
      </c>
      <c r="G39" s="438">
        <v>0</v>
      </c>
      <c r="H39" s="438">
        <v>0</v>
      </c>
      <c r="I39" s="438">
        <v>0</v>
      </c>
      <c r="J39" s="438">
        <v>0</v>
      </c>
      <c r="K39" s="438">
        <v>0</v>
      </c>
      <c r="L39" s="438">
        <v>0</v>
      </c>
      <c r="M39" s="438">
        <v>0</v>
      </c>
      <c r="N39" s="439">
        <f t="shared" si="18"/>
        <v>0</v>
      </c>
    </row>
    <row r="40" spans="2:14" outlineLevel="1">
      <c r="B40" s="436"/>
      <c r="C40" s="443"/>
      <c r="D40" s="436" t="str">
        <f t="shared" si="17"/>
        <v/>
      </c>
      <c r="E40" s="437"/>
      <c r="F40" s="438">
        <v>0</v>
      </c>
      <c r="G40" s="438">
        <v>0</v>
      </c>
      <c r="H40" s="438">
        <v>0</v>
      </c>
      <c r="I40" s="438">
        <v>0</v>
      </c>
      <c r="J40" s="438">
        <v>0</v>
      </c>
      <c r="K40" s="438">
        <v>0</v>
      </c>
      <c r="L40" s="438">
        <v>0</v>
      </c>
      <c r="M40" s="438">
        <v>0</v>
      </c>
      <c r="N40" s="439">
        <f t="shared" si="18"/>
        <v>0</v>
      </c>
    </row>
    <row r="41" spans="2:14" outlineLevel="1">
      <c r="B41" s="436"/>
      <c r="C41" s="443"/>
      <c r="D41" s="436" t="str">
        <f t="shared" si="17"/>
        <v/>
      </c>
      <c r="E41" s="437"/>
      <c r="F41" s="438">
        <v>0</v>
      </c>
      <c r="G41" s="438">
        <v>0</v>
      </c>
      <c r="H41" s="438">
        <v>0</v>
      </c>
      <c r="I41" s="438">
        <v>0</v>
      </c>
      <c r="J41" s="438">
        <v>0</v>
      </c>
      <c r="K41" s="438">
        <v>0</v>
      </c>
      <c r="L41" s="438">
        <v>0</v>
      </c>
      <c r="M41" s="438">
        <v>0</v>
      </c>
      <c r="N41" s="439">
        <f t="shared" si="18"/>
        <v>0</v>
      </c>
    </row>
    <row r="42" spans="2:14" outlineLevel="1">
      <c r="B42" s="436"/>
      <c r="C42" s="443"/>
      <c r="D42" s="436" t="str">
        <f t="shared" si="17"/>
        <v/>
      </c>
      <c r="E42" s="437"/>
      <c r="F42" s="438">
        <v>0</v>
      </c>
      <c r="G42" s="438">
        <v>0</v>
      </c>
      <c r="H42" s="438">
        <v>0</v>
      </c>
      <c r="I42" s="438">
        <v>0</v>
      </c>
      <c r="J42" s="438">
        <v>0</v>
      </c>
      <c r="K42" s="438">
        <v>0</v>
      </c>
      <c r="L42" s="438">
        <v>0</v>
      </c>
      <c r="M42" s="438">
        <v>0</v>
      </c>
      <c r="N42" s="439">
        <f t="shared" si="18"/>
        <v>0</v>
      </c>
    </row>
    <row r="43" spans="2:14" outlineLevel="1">
      <c r="B43" s="436"/>
      <c r="C43" s="443"/>
      <c r="D43" s="436" t="str">
        <f t="shared" si="17"/>
        <v/>
      </c>
      <c r="E43" s="437"/>
      <c r="F43" s="438">
        <v>0</v>
      </c>
      <c r="G43" s="438">
        <v>0</v>
      </c>
      <c r="H43" s="438">
        <v>0</v>
      </c>
      <c r="I43" s="438">
        <v>0</v>
      </c>
      <c r="J43" s="438">
        <v>0</v>
      </c>
      <c r="K43" s="438">
        <v>0</v>
      </c>
      <c r="L43" s="438">
        <v>0</v>
      </c>
      <c r="M43" s="438">
        <v>0</v>
      </c>
      <c r="N43" s="439">
        <f t="shared" si="18"/>
        <v>0</v>
      </c>
    </row>
    <row r="44" spans="2:14" outlineLevel="1">
      <c r="B44" s="436"/>
      <c r="C44" s="443"/>
      <c r="D44" s="436" t="str">
        <f t="shared" si="17"/>
        <v/>
      </c>
      <c r="E44" s="437"/>
      <c r="F44" s="438">
        <v>0</v>
      </c>
      <c r="G44" s="438">
        <v>0</v>
      </c>
      <c r="H44" s="438">
        <v>0</v>
      </c>
      <c r="I44" s="438">
        <v>0</v>
      </c>
      <c r="J44" s="438">
        <v>0</v>
      </c>
      <c r="K44" s="438">
        <v>0</v>
      </c>
      <c r="L44" s="438">
        <v>0</v>
      </c>
      <c r="M44" s="438">
        <v>0</v>
      </c>
      <c r="N44" s="439">
        <f t="shared" si="18"/>
        <v>0</v>
      </c>
    </row>
    <row r="45" spans="2:14" outlineLevel="1">
      <c r="B45" s="436"/>
      <c r="C45" s="443"/>
      <c r="D45" s="436" t="str">
        <f t="shared" si="17"/>
        <v/>
      </c>
      <c r="E45" s="437"/>
      <c r="F45" s="438">
        <v>0</v>
      </c>
      <c r="G45" s="438">
        <v>0</v>
      </c>
      <c r="H45" s="438">
        <v>0</v>
      </c>
      <c r="I45" s="438">
        <v>0</v>
      </c>
      <c r="J45" s="438">
        <v>0</v>
      </c>
      <c r="K45" s="438">
        <v>0</v>
      </c>
      <c r="L45" s="438">
        <v>0</v>
      </c>
      <c r="M45" s="438">
        <v>0</v>
      </c>
      <c r="N45" s="439">
        <f t="shared" si="18"/>
        <v>0</v>
      </c>
    </row>
    <row r="46" spans="2:14" outlineLevel="1">
      <c r="B46" s="436"/>
      <c r="C46" s="443"/>
      <c r="D46" s="436" t="str">
        <f t="shared" si="17"/>
        <v/>
      </c>
      <c r="E46" s="437"/>
      <c r="F46" s="438">
        <v>0</v>
      </c>
      <c r="G46" s="438">
        <v>0</v>
      </c>
      <c r="H46" s="438">
        <v>0</v>
      </c>
      <c r="I46" s="438">
        <v>0</v>
      </c>
      <c r="J46" s="438">
        <v>0</v>
      </c>
      <c r="K46" s="438">
        <v>0</v>
      </c>
      <c r="L46" s="438">
        <v>0</v>
      </c>
      <c r="M46" s="438">
        <v>0</v>
      </c>
      <c r="N46" s="439">
        <f t="shared" si="18"/>
        <v>0</v>
      </c>
    </row>
    <row r="47" spans="2:14" outlineLevel="1">
      <c r="B47" s="436"/>
      <c r="C47" s="443"/>
      <c r="D47" s="436" t="str">
        <f t="shared" si="17"/>
        <v/>
      </c>
      <c r="E47" s="437"/>
      <c r="F47" s="438">
        <v>0</v>
      </c>
      <c r="G47" s="438">
        <v>0</v>
      </c>
      <c r="H47" s="438">
        <v>0</v>
      </c>
      <c r="I47" s="438">
        <v>0</v>
      </c>
      <c r="J47" s="438">
        <v>0</v>
      </c>
      <c r="K47" s="438">
        <v>0</v>
      </c>
      <c r="L47" s="438">
        <v>0</v>
      </c>
      <c r="M47" s="438">
        <v>0</v>
      </c>
      <c r="N47" s="439">
        <f t="shared" si="18"/>
        <v>0</v>
      </c>
    </row>
    <row r="48" spans="2:14" outlineLevel="1">
      <c r="B48" s="436"/>
      <c r="C48" s="443"/>
      <c r="D48" s="436" t="str">
        <f t="shared" si="17"/>
        <v/>
      </c>
      <c r="E48" s="437"/>
      <c r="F48" s="438">
        <v>0</v>
      </c>
      <c r="G48" s="438">
        <v>0</v>
      </c>
      <c r="H48" s="438">
        <v>0</v>
      </c>
      <c r="I48" s="438">
        <v>0</v>
      </c>
      <c r="J48" s="438">
        <v>0</v>
      </c>
      <c r="K48" s="438">
        <v>0</v>
      </c>
      <c r="L48" s="438">
        <v>0</v>
      </c>
      <c r="M48" s="438">
        <v>0</v>
      </c>
      <c r="N48" s="439">
        <f t="shared" si="18"/>
        <v>0</v>
      </c>
    </row>
    <row r="49" spans="2:14" outlineLevel="1">
      <c r="B49" s="436"/>
      <c r="C49" s="443"/>
      <c r="D49" s="436" t="str">
        <f t="shared" si="17"/>
        <v/>
      </c>
      <c r="E49" s="437"/>
      <c r="F49" s="438">
        <v>0</v>
      </c>
      <c r="G49" s="438">
        <v>0</v>
      </c>
      <c r="H49" s="438">
        <v>0</v>
      </c>
      <c r="I49" s="438">
        <v>0</v>
      </c>
      <c r="J49" s="438">
        <v>0</v>
      </c>
      <c r="K49" s="438">
        <v>0</v>
      </c>
      <c r="L49" s="438">
        <v>0</v>
      </c>
      <c r="M49" s="438">
        <v>0</v>
      </c>
      <c r="N49" s="439">
        <f t="shared" si="18"/>
        <v>0</v>
      </c>
    </row>
    <row r="50" spans="2:14" ht="15" outlineLevel="1" thickBot="1">
      <c r="B50" s="441"/>
      <c r="C50" s="443"/>
      <c r="D50" s="436" t="str">
        <f t="shared" si="17"/>
        <v/>
      </c>
      <c r="E50" s="442"/>
      <c r="F50" s="438">
        <v>0</v>
      </c>
      <c r="G50" s="438">
        <v>0</v>
      </c>
      <c r="H50" s="438">
        <v>0</v>
      </c>
      <c r="I50" s="438">
        <v>0</v>
      </c>
      <c r="J50" s="438">
        <v>0</v>
      </c>
      <c r="K50" s="438">
        <v>0</v>
      </c>
      <c r="L50" s="438">
        <v>0</v>
      </c>
      <c r="M50" s="438">
        <v>0</v>
      </c>
      <c r="N50" s="439">
        <f t="shared" si="18"/>
        <v>0</v>
      </c>
    </row>
    <row r="51" spans="2:14" ht="15" thickBot="1">
      <c r="B51" s="199" t="s">
        <v>221</v>
      </c>
      <c r="C51" s="200"/>
      <c r="D51" s="200"/>
      <c r="E51" s="201"/>
      <c r="F51" s="207">
        <f>SUM(F37:F50)</f>
        <v>0</v>
      </c>
      <c r="G51" s="207">
        <f t="shared" ref="G51:N51" si="19">SUM(G37:G50)</f>
        <v>0</v>
      </c>
      <c r="H51" s="207">
        <f t="shared" si="19"/>
        <v>0</v>
      </c>
      <c r="I51" s="207">
        <f t="shared" si="19"/>
        <v>0</v>
      </c>
      <c r="J51" s="207">
        <f t="shared" si="19"/>
        <v>0</v>
      </c>
      <c r="K51" s="207">
        <f t="shared" si="19"/>
        <v>0</v>
      </c>
      <c r="L51" s="207">
        <f t="shared" si="19"/>
        <v>0</v>
      </c>
      <c r="M51" s="207">
        <f t="shared" si="19"/>
        <v>0</v>
      </c>
      <c r="N51" s="207">
        <f t="shared" si="19"/>
        <v>0</v>
      </c>
    </row>
    <row r="52" spans="2:14">
      <c r="B52" s="186"/>
      <c r="C52" s="186"/>
      <c r="D52" s="186"/>
      <c r="E52" s="187"/>
      <c r="F52" s="188"/>
      <c r="G52" s="189"/>
      <c r="H52" s="189"/>
      <c r="I52" s="189"/>
      <c r="J52" s="189"/>
      <c r="K52" s="189"/>
      <c r="L52" s="189"/>
      <c r="M52" s="189"/>
      <c r="N52" s="189"/>
    </row>
    <row r="53" spans="2:14" ht="46.8">
      <c r="B53" s="430" t="s">
        <v>365</v>
      </c>
      <c r="C53" s="430" t="s">
        <v>353</v>
      </c>
      <c r="D53" s="430" t="s">
        <v>354</v>
      </c>
      <c r="E53" s="431" t="s">
        <v>355</v>
      </c>
      <c r="F53" s="432" t="str">
        <f t="shared" ref="F53:M53" si="20">F$3</f>
        <v/>
      </c>
      <c r="G53" s="432" t="str">
        <f t="shared" si="20"/>
        <v/>
      </c>
      <c r="H53" s="432" t="str">
        <f t="shared" si="20"/>
        <v/>
      </c>
      <c r="I53" s="432" t="str">
        <f t="shared" si="20"/>
        <v/>
      </c>
      <c r="J53" s="432" t="str">
        <f t="shared" si="20"/>
        <v/>
      </c>
      <c r="K53" s="432" t="str">
        <f t="shared" si="20"/>
        <v/>
      </c>
      <c r="L53" s="432" t="str">
        <f t="shared" si="20"/>
        <v/>
      </c>
      <c r="M53" s="432" t="str">
        <f t="shared" si="20"/>
        <v/>
      </c>
      <c r="N53" s="425" t="s">
        <v>350</v>
      </c>
    </row>
    <row r="54" spans="2:14" outlineLevel="1">
      <c r="B54" s="436"/>
      <c r="C54" s="443"/>
      <c r="D54" s="436" t="str">
        <f t="shared" ref="D54:D63" si="21">IF(C54&lt;&gt;"",INDEX(NonSalaryCostCodes,MATCH(C54,NonSalaryCostCodeTitles,0)),"")</f>
        <v/>
      </c>
      <c r="E54" s="437"/>
      <c r="F54" s="438">
        <v>0</v>
      </c>
      <c r="G54" s="438">
        <v>0</v>
      </c>
      <c r="H54" s="438">
        <v>0</v>
      </c>
      <c r="I54" s="438">
        <v>0</v>
      </c>
      <c r="J54" s="438">
        <v>0</v>
      </c>
      <c r="K54" s="438">
        <v>0</v>
      </c>
      <c r="L54" s="438">
        <v>0</v>
      </c>
      <c r="M54" s="438">
        <v>0</v>
      </c>
      <c r="N54" s="439">
        <f>SUM(F54:M54)</f>
        <v>0</v>
      </c>
    </row>
    <row r="55" spans="2:14" outlineLevel="1">
      <c r="B55" s="436"/>
      <c r="C55" s="443"/>
      <c r="D55" s="436" t="str">
        <f t="shared" si="21"/>
        <v/>
      </c>
      <c r="E55" s="437"/>
      <c r="F55" s="438">
        <v>0</v>
      </c>
      <c r="G55" s="438">
        <v>0</v>
      </c>
      <c r="H55" s="438">
        <v>0</v>
      </c>
      <c r="I55" s="438">
        <v>0</v>
      </c>
      <c r="J55" s="438">
        <v>0</v>
      </c>
      <c r="K55" s="438">
        <v>0</v>
      </c>
      <c r="L55" s="438">
        <v>0</v>
      </c>
      <c r="M55" s="438">
        <v>0</v>
      </c>
      <c r="N55" s="439">
        <f t="shared" ref="N55:N63" si="22">SUM(F55:M55)</f>
        <v>0</v>
      </c>
    </row>
    <row r="56" spans="2:14" outlineLevel="1">
      <c r="B56" s="436"/>
      <c r="C56" s="336"/>
      <c r="D56" s="436" t="str">
        <f t="shared" si="21"/>
        <v/>
      </c>
      <c r="E56" s="437"/>
      <c r="F56" s="438">
        <v>0</v>
      </c>
      <c r="G56" s="438">
        <v>0</v>
      </c>
      <c r="H56" s="438">
        <v>0</v>
      </c>
      <c r="I56" s="438">
        <v>0</v>
      </c>
      <c r="J56" s="438">
        <v>0</v>
      </c>
      <c r="K56" s="438">
        <v>0</v>
      </c>
      <c r="L56" s="438">
        <v>0</v>
      </c>
      <c r="M56" s="438">
        <v>0</v>
      </c>
      <c r="N56" s="439">
        <f t="shared" si="22"/>
        <v>0</v>
      </c>
    </row>
    <row r="57" spans="2:14" outlineLevel="1">
      <c r="B57" s="436"/>
      <c r="C57" s="443"/>
      <c r="D57" s="436" t="str">
        <f t="shared" si="21"/>
        <v/>
      </c>
      <c r="E57" s="437"/>
      <c r="F57" s="438">
        <v>0</v>
      </c>
      <c r="G57" s="438">
        <v>0</v>
      </c>
      <c r="H57" s="438">
        <v>0</v>
      </c>
      <c r="I57" s="438">
        <v>0</v>
      </c>
      <c r="J57" s="438">
        <v>0</v>
      </c>
      <c r="K57" s="438">
        <v>0</v>
      </c>
      <c r="L57" s="438">
        <v>0</v>
      </c>
      <c r="M57" s="438">
        <v>0</v>
      </c>
      <c r="N57" s="439">
        <f t="shared" si="22"/>
        <v>0</v>
      </c>
    </row>
    <row r="58" spans="2:14" outlineLevel="1">
      <c r="B58" s="436"/>
      <c r="C58" s="443"/>
      <c r="D58" s="436" t="str">
        <f t="shared" si="21"/>
        <v/>
      </c>
      <c r="E58" s="437"/>
      <c r="F58" s="438">
        <v>0</v>
      </c>
      <c r="G58" s="438">
        <v>0</v>
      </c>
      <c r="H58" s="438">
        <v>0</v>
      </c>
      <c r="I58" s="438">
        <v>0</v>
      </c>
      <c r="J58" s="438">
        <v>0</v>
      </c>
      <c r="K58" s="438">
        <v>0</v>
      </c>
      <c r="L58" s="438">
        <v>0</v>
      </c>
      <c r="M58" s="438">
        <v>0</v>
      </c>
      <c r="N58" s="439">
        <f t="shared" si="22"/>
        <v>0</v>
      </c>
    </row>
    <row r="59" spans="2:14" outlineLevel="1">
      <c r="B59" s="436"/>
      <c r="C59" s="443"/>
      <c r="D59" s="436" t="str">
        <f t="shared" si="21"/>
        <v/>
      </c>
      <c r="E59" s="437"/>
      <c r="F59" s="438">
        <v>0</v>
      </c>
      <c r="G59" s="438">
        <v>0</v>
      </c>
      <c r="H59" s="438">
        <v>0</v>
      </c>
      <c r="I59" s="438">
        <v>0</v>
      </c>
      <c r="J59" s="438">
        <v>0</v>
      </c>
      <c r="K59" s="438">
        <v>0</v>
      </c>
      <c r="L59" s="438">
        <v>0</v>
      </c>
      <c r="M59" s="438">
        <v>0</v>
      </c>
      <c r="N59" s="439">
        <f t="shared" si="22"/>
        <v>0</v>
      </c>
    </row>
    <row r="60" spans="2:14" outlineLevel="1">
      <c r="B60" s="436"/>
      <c r="C60" s="443"/>
      <c r="D60" s="436" t="str">
        <f t="shared" si="21"/>
        <v/>
      </c>
      <c r="E60" s="437"/>
      <c r="F60" s="438">
        <v>0</v>
      </c>
      <c r="G60" s="438">
        <v>0</v>
      </c>
      <c r="H60" s="438">
        <v>0</v>
      </c>
      <c r="I60" s="438">
        <v>0</v>
      </c>
      <c r="J60" s="438">
        <v>0</v>
      </c>
      <c r="K60" s="438">
        <v>0</v>
      </c>
      <c r="L60" s="438">
        <v>0</v>
      </c>
      <c r="M60" s="438">
        <v>0</v>
      </c>
      <c r="N60" s="439">
        <f t="shared" si="22"/>
        <v>0</v>
      </c>
    </row>
    <row r="61" spans="2:14" outlineLevel="1">
      <c r="B61" s="436"/>
      <c r="C61" s="443"/>
      <c r="D61" s="436" t="str">
        <f t="shared" si="21"/>
        <v/>
      </c>
      <c r="E61" s="437"/>
      <c r="F61" s="438">
        <v>0</v>
      </c>
      <c r="G61" s="438">
        <v>0</v>
      </c>
      <c r="H61" s="438">
        <v>0</v>
      </c>
      <c r="I61" s="438">
        <v>0</v>
      </c>
      <c r="J61" s="438">
        <v>0</v>
      </c>
      <c r="K61" s="438">
        <v>0</v>
      </c>
      <c r="L61" s="438">
        <v>0</v>
      </c>
      <c r="M61" s="438">
        <v>0</v>
      </c>
      <c r="N61" s="439">
        <f t="shared" si="22"/>
        <v>0</v>
      </c>
    </row>
    <row r="62" spans="2:14" outlineLevel="1">
      <c r="B62" s="436"/>
      <c r="C62" s="443"/>
      <c r="D62" s="436" t="str">
        <f t="shared" si="21"/>
        <v/>
      </c>
      <c r="E62" s="437"/>
      <c r="F62" s="438">
        <v>0</v>
      </c>
      <c r="G62" s="438">
        <v>0</v>
      </c>
      <c r="H62" s="438">
        <v>0</v>
      </c>
      <c r="I62" s="438">
        <v>0</v>
      </c>
      <c r="J62" s="438">
        <v>0</v>
      </c>
      <c r="K62" s="438">
        <v>0</v>
      </c>
      <c r="L62" s="438">
        <v>0</v>
      </c>
      <c r="M62" s="438">
        <v>0</v>
      </c>
      <c r="N62" s="439">
        <f t="shared" si="22"/>
        <v>0</v>
      </c>
    </row>
    <row r="63" spans="2:14" ht="15" outlineLevel="1" thickBot="1">
      <c r="B63" s="436"/>
      <c r="C63" s="443"/>
      <c r="D63" s="436" t="str">
        <f t="shared" si="21"/>
        <v/>
      </c>
      <c r="E63" s="437"/>
      <c r="F63" s="438">
        <v>0</v>
      </c>
      <c r="G63" s="438">
        <v>0</v>
      </c>
      <c r="H63" s="438">
        <v>0</v>
      </c>
      <c r="I63" s="438">
        <v>0</v>
      </c>
      <c r="J63" s="438">
        <v>0</v>
      </c>
      <c r="K63" s="438">
        <v>0</v>
      </c>
      <c r="L63" s="438">
        <v>0</v>
      </c>
      <c r="M63" s="438">
        <v>0</v>
      </c>
      <c r="N63" s="439">
        <f t="shared" si="22"/>
        <v>0</v>
      </c>
    </row>
    <row r="64" spans="2:14" ht="15" thickBot="1">
      <c r="B64" s="199" t="s">
        <v>221</v>
      </c>
      <c r="C64" s="200"/>
      <c r="D64" s="200"/>
      <c r="E64" s="201"/>
      <c r="F64" s="207">
        <f>SUM(F54:F63)</f>
        <v>0</v>
      </c>
      <c r="G64" s="207">
        <f t="shared" ref="G64:M64" si="23">SUM(G54:G63)</f>
        <v>0</v>
      </c>
      <c r="H64" s="207">
        <f t="shared" si="23"/>
        <v>0</v>
      </c>
      <c r="I64" s="207">
        <f t="shared" si="23"/>
        <v>0</v>
      </c>
      <c r="J64" s="207">
        <f t="shared" si="23"/>
        <v>0</v>
      </c>
      <c r="K64" s="207">
        <f t="shared" si="23"/>
        <v>0</v>
      </c>
      <c r="L64" s="207">
        <f t="shared" si="23"/>
        <v>0</v>
      </c>
      <c r="M64" s="207">
        <f t="shared" si="23"/>
        <v>0</v>
      </c>
      <c r="N64" s="207">
        <f>SUM(N54:N63)</f>
        <v>0</v>
      </c>
    </row>
    <row r="65" spans="2:14">
      <c r="B65" s="186"/>
      <c r="C65" s="186"/>
      <c r="D65" s="186"/>
      <c r="E65" s="187"/>
      <c r="F65" s="188"/>
      <c r="G65" s="189"/>
      <c r="H65" s="189"/>
      <c r="I65" s="189"/>
      <c r="J65" s="189"/>
      <c r="K65" s="189"/>
      <c r="L65" s="189"/>
      <c r="M65" s="189"/>
      <c r="N65" s="189"/>
    </row>
    <row r="66" spans="2:14" ht="47.4" thickBot="1">
      <c r="B66" s="430" t="s">
        <v>366</v>
      </c>
      <c r="C66" s="430" t="s">
        <v>367</v>
      </c>
      <c r="D66" s="430" t="s">
        <v>354</v>
      </c>
      <c r="E66" s="431" t="s">
        <v>355</v>
      </c>
      <c r="F66" s="432" t="str">
        <f t="shared" ref="F66:M66" si="24">F$3</f>
        <v/>
      </c>
      <c r="G66" s="432" t="str">
        <f t="shared" si="24"/>
        <v/>
      </c>
      <c r="H66" s="432" t="str">
        <f t="shared" si="24"/>
        <v/>
      </c>
      <c r="I66" s="432" t="str">
        <f t="shared" si="24"/>
        <v/>
      </c>
      <c r="J66" s="432" t="str">
        <f t="shared" si="24"/>
        <v/>
      </c>
      <c r="K66" s="432" t="str">
        <f t="shared" si="24"/>
        <v/>
      </c>
      <c r="L66" s="432" t="str">
        <f t="shared" si="24"/>
        <v/>
      </c>
      <c r="M66" s="432" t="str">
        <f t="shared" si="24"/>
        <v/>
      </c>
      <c r="N66" s="425" t="s">
        <v>350</v>
      </c>
    </row>
    <row r="67" spans="2:14" outlineLevel="1">
      <c r="B67" s="436"/>
      <c r="C67" s="444"/>
      <c r="D67" s="436" t="str">
        <f t="shared" ref="D67:D73" si="25">IF(C67&lt;&gt;"",INDEX(NonSalaryCostCodes,MATCH(C67,NonSalaryCostCodeTitles,0)),"")</f>
        <v/>
      </c>
      <c r="E67" s="437"/>
      <c r="F67" s="438">
        <v>0</v>
      </c>
      <c r="G67" s="438">
        <v>0</v>
      </c>
      <c r="H67" s="438">
        <v>0</v>
      </c>
      <c r="I67" s="438">
        <v>0</v>
      </c>
      <c r="J67" s="438">
        <v>0</v>
      </c>
      <c r="K67" s="438">
        <v>0</v>
      </c>
      <c r="L67" s="438">
        <v>0</v>
      </c>
      <c r="M67" s="438">
        <v>0</v>
      </c>
      <c r="N67" s="439">
        <f>SUM(F67:M67)</f>
        <v>0</v>
      </c>
    </row>
    <row r="68" spans="2:14" outlineLevel="1">
      <c r="B68" s="436"/>
      <c r="C68" s="444"/>
      <c r="D68" s="436" t="str">
        <f t="shared" si="25"/>
        <v/>
      </c>
      <c r="E68" s="437"/>
      <c r="F68" s="438">
        <v>0</v>
      </c>
      <c r="G68" s="438">
        <v>0</v>
      </c>
      <c r="H68" s="438">
        <v>0</v>
      </c>
      <c r="I68" s="438">
        <v>0</v>
      </c>
      <c r="J68" s="438">
        <v>0</v>
      </c>
      <c r="K68" s="438">
        <v>0</v>
      </c>
      <c r="L68" s="438">
        <v>0</v>
      </c>
      <c r="M68" s="438">
        <v>0</v>
      </c>
      <c r="N68" s="439">
        <f t="shared" ref="N68:N73" si="26">SUM(F68:M68)</f>
        <v>0</v>
      </c>
    </row>
    <row r="69" spans="2:14" outlineLevel="1">
      <c r="B69" s="436"/>
      <c r="C69" s="444"/>
      <c r="D69" s="436" t="str">
        <f t="shared" si="25"/>
        <v/>
      </c>
      <c r="E69" s="437"/>
      <c r="F69" s="438">
        <v>0</v>
      </c>
      <c r="G69" s="438">
        <v>0</v>
      </c>
      <c r="H69" s="438">
        <v>0</v>
      </c>
      <c r="I69" s="438">
        <v>0</v>
      </c>
      <c r="J69" s="438">
        <v>0</v>
      </c>
      <c r="K69" s="438">
        <v>0</v>
      </c>
      <c r="L69" s="438">
        <v>0</v>
      </c>
      <c r="M69" s="438">
        <v>0</v>
      </c>
      <c r="N69" s="439">
        <f t="shared" si="26"/>
        <v>0</v>
      </c>
    </row>
    <row r="70" spans="2:14" outlineLevel="1">
      <c r="B70" s="436"/>
      <c r="C70" s="444"/>
      <c r="D70" s="436" t="str">
        <f t="shared" si="25"/>
        <v/>
      </c>
      <c r="E70" s="437"/>
      <c r="F70" s="438">
        <v>0</v>
      </c>
      <c r="G70" s="438">
        <v>0</v>
      </c>
      <c r="H70" s="438">
        <v>0</v>
      </c>
      <c r="I70" s="438">
        <v>0</v>
      </c>
      <c r="J70" s="438">
        <v>0</v>
      </c>
      <c r="K70" s="438">
        <v>0</v>
      </c>
      <c r="L70" s="438">
        <v>0</v>
      </c>
      <c r="M70" s="438">
        <v>0</v>
      </c>
      <c r="N70" s="439">
        <f t="shared" si="26"/>
        <v>0</v>
      </c>
    </row>
    <row r="71" spans="2:14" outlineLevel="1">
      <c r="B71" s="436"/>
      <c r="C71" s="444"/>
      <c r="D71" s="436" t="str">
        <f t="shared" si="25"/>
        <v/>
      </c>
      <c r="E71" s="437"/>
      <c r="F71" s="438">
        <v>0</v>
      </c>
      <c r="G71" s="438">
        <v>0</v>
      </c>
      <c r="H71" s="438">
        <v>0</v>
      </c>
      <c r="I71" s="438">
        <v>0</v>
      </c>
      <c r="J71" s="438">
        <v>0</v>
      </c>
      <c r="K71" s="438">
        <v>0</v>
      </c>
      <c r="L71" s="438">
        <v>0</v>
      </c>
      <c r="M71" s="438">
        <v>0</v>
      </c>
      <c r="N71" s="439">
        <f t="shared" si="26"/>
        <v>0</v>
      </c>
    </row>
    <row r="72" spans="2:14" outlineLevel="1">
      <c r="B72" s="436"/>
      <c r="C72" s="444"/>
      <c r="D72" s="436" t="str">
        <f t="shared" si="25"/>
        <v/>
      </c>
      <c r="E72" s="437"/>
      <c r="F72" s="438">
        <v>0</v>
      </c>
      <c r="G72" s="438">
        <v>0</v>
      </c>
      <c r="H72" s="438">
        <v>0</v>
      </c>
      <c r="I72" s="438">
        <v>0</v>
      </c>
      <c r="J72" s="438">
        <v>0</v>
      </c>
      <c r="K72" s="438">
        <v>0</v>
      </c>
      <c r="L72" s="438">
        <v>0</v>
      </c>
      <c r="M72" s="438">
        <v>0</v>
      </c>
      <c r="N72" s="439">
        <f t="shared" si="26"/>
        <v>0</v>
      </c>
    </row>
    <row r="73" spans="2:14" ht="15" outlineLevel="1" thickBot="1">
      <c r="B73" s="436"/>
      <c r="C73" s="444"/>
      <c r="D73" s="436" t="str">
        <f t="shared" si="25"/>
        <v/>
      </c>
      <c r="E73" s="437"/>
      <c r="F73" s="438">
        <v>0</v>
      </c>
      <c r="G73" s="438">
        <v>0</v>
      </c>
      <c r="H73" s="438">
        <v>0</v>
      </c>
      <c r="I73" s="438">
        <v>0</v>
      </c>
      <c r="J73" s="438">
        <v>0</v>
      </c>
      <c r="K73" s="438">
        <v>0</v>
      </c>
      <c r="L73" s="438">
        <v>0</v>
      </c>
      <c r="M73" s="438">
        <v>0</v>
      </c>
      <c r="N73" s="439">
        <f t="shared" si="26"/>
        <v>0</v>
      </c>
    </row>
    <row r="74" spans="2:14" ht="15" thickBot="1">
      <c r="B74" s="199" t="s">
        <v>221</v>
      </c>
      <c r="C74" s="200"/>
      <c r="D74" s="200"/>
      <c r="E74" s="201"/>
      <c r="F74" s="207">
        <f>SUM(F67:F73)</f>
        <v>0</v>
      </c>
      <c r="G74" s="207">
        <f t="shared" ref="G74:N74" si="27">SUM(G67:G73)</f>
        <v>0</v>
      </c>
      <c r="H74" s="207">
        <f t="shared" si="27"/>
        <v>0</v>
      </c>
      <c r="I74" s="207">
        <f t="shared" si="27"/>
        <v>0</v>
      </c>
      <c r="J74" s="207">
        <f t="shared" si="27"/>
        <v>0</v>
      </c>
      <c r="K74" s="207">
        <f t="shared" si="27"/>
        <v>0</v>
      </c>
      <c r="L74" s="207">
        <f t="shared" si="27"/>
        <v>0</v>
      </c>
      <c r="M74" s="207">
        <f t="shared" si="27"/>
        <v>0</v>
      </c>
      <c r="N74" s="207">
        <f t="shared" si="27"/>
        <v>0</v>
      </c>
    </row>
    <row r="75" spans="2:14">
      <c r="B75" s="186"/>
      <c r="C75" s="186"/>
      <c r="D75" s="186"/>
      <c r="E75" s="187"/>
      <c r="F75" s="188"/>
      <c r="G75" s="189"/>
      <c r="H75" s="189"/>
      <c r="I75" s="189"/>
      <c r="J75" s="189"/>
      <c r="K75" s="189"/>
      <c r="L75" s="189"/>
      <c r="M75" s="189"/>
      <c r="N75" s="189"/>
    </row>
    <row r="76" spans="2:14" ht="46.8">
      <c r="B76" s="430" t="s">
        <v>368</v>
      </c>
      <c r="C76" s="430" t="s">
        <v>353</v>
      </c>
      <c r="D76" s="430" t="s">
        <v>354</v>
      </c>
      <c r="E76" s="431" t="s">
        <v>355</v>
      </c>
      <c r="F76" s="432" t="str">
        <f t="shared" ref="F76:M76" si="28">F$3</f>
        <v/>
      </c>
      <c r="G76" s="432" t="str">
        <f t="shared" si="28"/>
        <v/>
      </c>
      <c r="H76" s="432" t="str">
        <f t="shared" si="28"/>
        <v/>
      </c>
      <c r="I76" s="432" t="str">
        <f t="shared" si="28"/>
        <v/>
      </c>
      <c r="J76" s="432" t="str">
        <f t="shared" si="28"/>
        <v/>
      </c>
      <c r="K76" s="432" t="str">
        <f t="shared" si="28"/>
        <v/>
      </c>
      <c r="L76" s="432" t="str">
        <f t="shared" si="28"/>
        <v/>
      </c>
      <c r="M76" s="432" t="str">
        <f t="shared" si="28"/>
        <v/>
      </c>
      <c r="N76" s="425" t="s">
        <v>350</v>
      </c>
    </row>
    <row r="77" spans="2:14" outlineLevel="1">
      <c r="B77" s="436"/>
      <c r="C77" s="443"/>
      <c r="D77" s="436" t="str">
        <f t="shared" ref="D77:D86" si="29">IF(C77&lt;&gt;"",INDEX(NonSalaryCostCodes,MATCH(C77,NonSalaryCostCodeTitles,0)),"")</f>
        <v/>
      </c>
      <c r="E77" s="437"/>
      <c r="F77" s="438">
        <v>0</v>
      </c>
      <c r="G77" s="438">
        <v>0</v>
      </c>
      <c r="H77" s="438">
        <v>0</v>
      </c>
      <c r="I77" s="438">
        <v>0</v>
      </c>
      <c r="J77" s="438">
        <v>0</v>
      </c>
      <c r="K77" s="438">
        <v>0</v>
      </c>
      <c r="L77" s="438">
        <v>0</v>
      </c>
      <c r="M77" s="438">
        <v>0</v>
      </c>
      <c r="N77" s="439">
        <f>SUM(F77:M77)</f>
        <v>0</v>
      </c>
    </row>
    <row r="78" spans="2:14" outlineLevel="1">
      <c r="B78" s="436"/>
      <c r="C78" s="443"/>
      <c r="D78" s="436" t="str">
        <f t="shared" si="29"/>
        <v/>
      </c>
      <c r="E78" s="437"/>
      <c r="F78" s="438">
        <v>0</v>
      </c>
      <c r="G78" s="438">
        <v>0</v>
      </c>
      <c r="H78" s="438">
        <v>0</v>
      </c>
      <c r="I78" s="438">
        <v>0</v>
      </c>
      <c r="J78" s="438">
        <v>0</v>
      </c>
      <c r="K78" s="438">
        <v>0</v>
      </c>
      <c r="L78" s="438">
        <v>0</v>
      </c>
      <c r="M78" s="438">
        <v>0</v>
      </c>
      <c r="N78" s="439">
        <f t="shared" ref="N78:N86" si="30">SUM(F78:M78)</f>
        <v>0</v>
      </c>
    </row>
    <row r="79" spans="2:14" outlineLevel="1">
      <c r="B79" s="436"/>
      <c r="C79" s="336"/>
      <c r="D79" s="436" t="str">
        <f t="shared" si="29"/>
        <v/>
      </c>
      <c r="E79" s="437"/>
      <c r="F79" s="438">
        <v>0</v>
      </c>
      <c r="G79" s="438">
        <v>0</v>
      </c>
      <c r="H79" s="438">
        <v>0</v>
      </c>
      <c r="I79" s="438">
        <v>0</v>
      </c>
      <c r="J79" s="438">
        <v>0</v>
      </c>
      <c r="K79" s="438">
        <v>0</v>
      </c>
      <c r="L79" s="438">
        <v>0</v>
      </c>
      <c r="M79" s="438">
        <v>0</v>
      </c>
      <c r="N79" s="439">
        <f t="shared" si="30"/>
        <v>0</v>
      </c>
    </row>
    <row r="80" spans="2:14" outlineLevel="1">
      <c r="B80" s="436"/>
      <c r="C80" s="443"/>
      <c r="D80" s="436" t="str">
        <f t="shared" si="29"/>
        <v/>
      </c>
      <c r="E80" s="437"/>
      <c r="F80" s="438">
        <v>0</v>
      </c>
      <c r="G80" s="438">
        <v>0</v>
      </c>
      <c r="H80" s="438">
        <v>0</v>
      </c>
      <c r="I80" s="438">
        <v>0</v>
      </c>
      <c r="J80" s="438">
        <v>0</v>
      </c>
      <c r="K80" s="438">
        <v>0</v>
      </c>
      <c r="L80" s="438">
        <v>0</v>
      </c>
      <c r="M80" s="438">
        <v>0</v>
      </c>
      <c r="N80" s="439">
        <f t="shared" si="30"/>
        <v>0</v>
      </c>
    </row>
    <row r="81" spans="2:14" outlineLevel="1">
      <c r="B81" s="436"/>
      <c r="C81" s="443"/>
      <c r="D81" s="436" t="str">
        <f t="shared" si="29"/>
        <v/>
      </c>
      <c r="E81" s="437"/>
      <c r="F81" s="438">
        <v>0</v>
      </c>
      <c r="G81" s="438">
        <v>0</v>
      </c>
      <c r="H81" s="438">
        <v>0</v>
      </c>
      <c r="I81" s="438">
        <v>0</v>
      </c>
      <c r="J81" s="438">
        <v>0</v>
      </c>
      <c r="K81" s="438">
        <v>0</v>
      </c>
      <c r="L81" s="438">
        <v>0</v>
      </c>
      <c r="M81" s="438">
        <v>0</v>
      </c>
      <c r="N81" s="439">
        <f t="shared" si="30"/>
        <v>0</v>
      </c>
    </row>
    <row r="82" spans="2:14" outlineLevel="1">
      <c r="B82" s="436"/>
      <c r="C82" s="443"/>
      <c r="D82" s="436" t="str">
        <f t="shared" si="29"/>
        <v/>
      </c>
      <c r="E82" s="437"/>
      <c r="F82" s="438">
        <v>0</v>
      </c>
      <c r="G82" s="438">
        <v>0</v>
      </c>
      <c r="H82" s="438">
        <v>0</v>
      </c>
      <c r="I82" s="438">
        <v>0</v>
      </c>
      <c r="J82" s="438">
        <v>0</v>
      </c>
      <c r="K82" s="438">
        <v>0</v>
      </c>
      <c r="L82" s="438">
        <v>0</v>
      </c>
      <c r="M82" s="438">
        <v>0</v>
      </c>
      <c r="N82" s="439">
        <f t="shared" si="30"/>
        <v>0</v>
      </c>
    </row>
    <row r="83" spans="2:14" outlineLevel="1">
      <c r="B83" s="436"/>
      <c r="C83" s="443"/>
      <c r="D83" s="436" t="str">
        <f t="shared" si="29"/>
        <v/>
      </c>
      <c r="E83" s="437"/>
      <c r="F83" s="438">
        <v>0</v>
      </c>
      <c r="G83" s="438">
        <v>0</v>
      </c>
      <c r="H83" s="438">
        <v>0</v>
      </c>
      <c r="I83" s="438">
        <v>0</v>
      </c>
      <c r="J83" s="438">
        <v>0</v>
      </c>
      <c r="K83" s="438">
        <v>0</v>
      </c>
      <c r="L83" s="438">
        <v>0</v>
      </c>
      <c r="M83" s="438">
        <v>0</v>
      </c>
      <c r="N83" s="439">
        <f t="shared" si="30"/>
        <v>0</v>
      </c>
    </row>
    <row r="84" spans="2:14" outlineLevel="1">
      <c r="B84" s="436"/>
      <c r="C84" s="443"/>
      <c r="D84" s="436" t="str">
        <f t="shared" si="29"/>
        <v/>
      </c>
      <c r="E84" s="437"/>
      <c r="F84" s="438">
        <v>0</v>
      </c>
      <c r="G84" s="438">
        <v>0</v>
      </c>
      <c r="H84" s="438">
        <v>0</v>
      </c>
      <c r="I84" s="438">
        <v>0</v>
      </c>
      <c r="J84" s="438">
        <v>0</v>
      </c>
      <c r="K84" s="438">
        <v>0</v>
      </c>
      <c r="L84" s="438">
        <v>0</v>
      </c>
      <c r="M84" s="438">
        <v>0</v>
      </c>
      <c r="N84" s="439">
        <f t="shared" si="30"/>
        <v>0</v>
      </c>
    </row>
    <row r="85" spans="2:14" outlineLevel="1">
      <c r="B85" s="436"/>
      <c r="C85" s="443"/>
      <c r="D85" s="436" t="str">
        <f t="shared" si="29"/>
        <v/>
      </c>
      <c r="E85" s="437"/>
      <c r="F85" s="438">
        <v>0</v>
      </c>
      <c r="G85" s="438">
        <v>0</v>
      </c>
      <c r="H85" s="438">
        <v>0</v>
      </c>
      <c r="I85" s="438">
        <v>0</v>
      </c>
      <c r="J85" s="438">
        <v>0</v>
      </c>
      <c r="K85" s="438">
        <v>0</v>
      </c>
      <c r="L85" s="438">
        <v>0</v>
      </c>
      <c r="M85" s="438">
        <v>0</v>
      </c>
      <c r="N85" s="439">
        <f t="shared" si="30"/>
        <v>0</v>
      </c>
    </row>
    <row r="86" spans="2:14" ht="15" outlineLevel="1" thickBot="1">
      <c r="B86" s="436"/>
      <c r="C86" s="443"/>
      <c r="D86" s="436" t="str">
        <f t="shared" si="29"/>
        <v/>
      </c>
      <c r="E86" s="437"/>
      <c r="F86" s="438">
        <v>0</v>
      </c>
      <c r="G86" s="438">
        <v>0</v>
      </c>
      <c r="H86" s="438">
        <v>0</v>
      </c>
      <c r="I86" s="438">
        <v>0</v>
      </c>
      <c r="J86" s="438">
        <v>0</v>
      </c>
      <c r="K86" s="438">
        <v>0</v>
      </c>
      <c r="L86" s="438">
        <v>0</v>
      </c>
      <c r="M86" s="438">
        <v>0</v>
      </c>
      <c r="N86" s="439">
        <f t="shared" si="30"/>
        <v>0</v>
      </c>
    </row>
    <row r="87" spans="2:14" ht="15" thickBot="1">
      <c r="B87" s="199" t="s">
        <v>221</v>
      </c>
      <c r="C87" s="200"/>
      <c r="D87" s="200"/>
      <c r="E87" s="201"/>
      <c r="F87" s="207">
        <f>SUM(F77:F86)</f>
        <v>0</v>
      </c>
      <c r="G87" s="207">
        <f t="shared" ref="G87" si="31">SUM(G77:G86)</f>
        <v>0</v>
      </c>
      <c r="H87" s="207">
        <f t="shared" ref="H87" si="32">SUM(H77:H86)</f>
        <v>0</v>
      </c>
      <c r="I87" s="207">
        <f t="shared" ref="I87" si="33">SUM(I77:I86)</f>
        <v>0</v>
      </c>
      <c r="J87" s="207">
        <f t="shared" ref="J87" si="34">SUM(J77:J86)</f>
        <v>0</v>
      </c>
      <c r="K87" s="207">
        <f t="shared" ref="K87" si="35">SUM(K77:K86)</f>
        <v>0</v>
      </c>
      <c r="L87" s="207">
        <f t="shared" ref="L87" si="36">SUM(L77:L86)</f>
        <v>0</v>
      </c>
      <c r="M87" s="207">
        <f t="shared" ref="M87" si="37">SUM(M77:M86)</f>
        <v>0</v>
      </c>
      <c r="N87" s="207">
        <f>SUM(N77:N86)</f>
        <v>0</v>
      </c>
    </row>
    <row r="88" spans="2:14">
      <c r="B88" s="186"/>
      <c r="C88" s="186"/>
      <c r="D88" s="186"/>
      <c r="E88" s="187"/>
      <c r="F88" s="188"/>
      <c r="G88" s="189"/>
      <c r="H88" s="189"/>
      <c r="I88" s="189"/>
      <c r="J88" s="189"/>
      <c r="K88" s="189"/>
      <c r="L88" s="189"/>
      <c r="M88" s="189"/>
      <c r="N88" s="189"/>
    </row>
    <row r="89" spans="2:14" ht="46.8">
      <c r="B89" s="430" t="s">
        <v>369</v>
      </c>
      <c r="C89" s="430" t="s">
        <v>353</v>
      </c>
      <c r="D89" s="430" t="s">
        <v>354</v>
      </c>
      <c r="E89" s="431" t="s">
        <v>355</v>
      </c>
      <c r="F89" s="432" t="str">
        <f t="shared" ref="F89:M89" si="38">F$3</f>
        <v/>
      </c>
      <c r="G89" s="432" t="str">
        <f t="shared" si="38"/>
        <v/>
      </c>
      <c r="H89" s="432" t="str">
        <f t="shared" si="38"/>
        <v/>
      </c>
      <c r="I89" s="432" t="str">
        <f t="shared" si="38"/>
        <v/>
      </c>
      <c r="J89" s="432" t="str">
        <f t="shared" si="38"/>
        <v/>
      </c>
      <c r="K89" s="432" t="str">
        <f t="shared" si="38"/>
        <v/>
      </c>
      <c r="L89" s="432" t="str">
        <f t="shared" si="38"/>
        <v/>
      </c>
      <c r="M89" s="432" t="str">
        <f t="shared" si="38"/>
        <v/>
      </c>
      <c r="N89" s="425" t="s">
        <v>350</v>
      </c>
    </row>
    <row r="90" spans="2:14" outlineLevel="1">
      <c r="B90" s="436"/>
      <c r="C90" s="443"/>
      <c r="D90" s="436" t="str">
        <f t="shared" ref="D90:D98" si="39">IF(C90&lt;&gt;"",INDEX(NonSalaryCostCodes,MATCH(C90,NonSalaryCostCodeTitles,0)),"")</f>
        <v/>
      </c>
      <c r="E90" s="437"/>
      <c r="F90" s="438">
        <v>0</v>
      </c>
      <c r="G90" s="438">
        <v>0</v>
      </c>
      <c r="H90" s="438">
        <v>0</v>
      </c>
      <c r="I90" s="438">
        <v>0</v>
      </c>
      <c r="J90" s="438">
        <v>0</v>
      </c>
      <c r="K90" s="438">
        <v>0</v>
      </c>
      <c r="L90" s="438">
        <v>0</v>
      </c>
      <c r="M90" s="438">
        <v>0</v>
      </c>
      <c r="N90" s="439">
        <f>SUM(F90:M90)</f>
        <v>0</v>
      </c>
    </row>
    <row r="91" spans="2:14" outlineLevel="1">
      <c r="B91" s="436"/>
      <c r="C91" s="443"/>
      <c r="D91" s="436" t="str">
        <f t="shared" si="39"/>
        <v/>
      </c>
      <c r="E91" s="437"/>
      <c r="F91" s="438">
        <v>0</v>
      </c>
      <c r="G91" s="438">
        <v>0</v>
      </c>
      <c r="H91" s="438">
        <v>0</v>
      </c>
      <c r="I91" s="438">
        <v>0</v>
      </c>
      <c r="J91" s="438">
        <v>0</v>
      </c>
      <c r="K91" s="438">
        <v>0</v>
      </c>
      <c r="L91" s="438">
        <v>0</v>
      </c>
      <c r="M91" s="438">
        <v>0</v>
      </c>
      <c r="N91" s="439">
        <f t="shared" ref="N91:N98" si="40">SUM(F91:M91)</f>
        <v>0</v>
      </c>
    </row>
    <row r="92" spans="2:14" outlineLevel="1">
      <c r="B92" s="436"/>
      <c r="C92" s="443"/>
      <c r="D92" s="436" t="str">
        <f t="shared" si="39"/>
        <v/>
      </c>
      <c r="E92" s="437"/>
      <c r="F92" s="438">
        <v>0</v>
      </c>
      <c r="G92" s="438">
        <v>0</v>
      </c>
      <c r="H92" s="438">
        <v>0</v>
      </c>
      <c r="I92" s="438">
        <v>0</v>
      </c>
      <c r="J92" s="438">
        <v>0</v>
      </c>
      <c r="K92" s="438">
        <v>0</v>
      </c>
      <c r="L92" s="438">
        <v>0</v>
      </c>
      <c r="M92" s="438">
        <v>0</v>
      </c>
      <c r="N92" s="439">
        <f t="shared" si="40"/>
        <v>0</v>
      </c>
    </row>
    <row r="93" spans="2:14" outlineLevel="1">
      <c r="B93" s="436"/>
      <c r="C93" s="443"/>
      <c r="D93" s="436" t="str">
        <f t="shared" si="39"/>
        <v/>
      </c>
      <c r="E93" s="437"/>
      <c r="F93" s="438">
        <v>0</v>
      </c>
      <c r="G93" s="438">
        <v>0</v>
      </c>
      <c r="H93" s="438">
        <v>0</v>
      </c>
      <c r="I93" s="438">
        <v>0</v>
      </c>
      <c r="J93" s="438">
        <v>0</v>
      </c>
      <c r="K93" s="438">
        <v>0</v>
      </c>
      <c r="L93" s="438">
        <v>0</v>
      </c>
      <c r="M93" s="438">
        <v>0</v>
      </c>
      <c r="N93" s="439">
        <f t="shared" si="40"/>
        <v>0</v>
      </c>
    </row>
    <row r="94" spans="2:14" outlineLevel="1">
      <c r="B94" s="436"/>
      <c r="C94" s="443"/>
      <c r="D94" s="436" t="str">
        <f t="shared" si="39"/>
        <v/>
      </c>
      <c r="E94" s="437"/>
      <c r="F94" s="438">
        <v>0</v>
      </c>
      <c r="G94" s="438">
        <v>0</v>
      </c>
      <c r="H94" s="438">
        <v>0</v>
      </c>
      <c r="I94" s="438">
        <v>0</v>
      </c>
      <c r="J94" s="438">
        <v>0</v>
      </c>
      <c r="K94" s="438">
        <v>0</v>
      </c>
      <c r="L94" s="438">
        <v>0</v>
      </c>
      <c r="M94" s="438">
        <v>0</v>
      </c>
      <c r="N94" s="439">
        <f t="shared" si="40"/>
        <v>0</v>
      </c>
    </row>
    <row r="95" spans="2:14" outlineLevel="1">
      <c r="B95" s="436"/>
      <c r="C95" s="443"/>
      <c r="D95" s="436" t="str">
        <f t="shared" si="39"/>
        <v/>
      </c>
      <c r="E95" s="437"/>
      <c r="F95" s="438">
        <v>0</v>
      </c>
      <c r="G95" s="438">
        <v>0</v>
      </c>
      <c r="H95" s="438">
        <v>0</v>
      </c>
      <c r="I95" s="438">
        <v>0</v>
      </c>
      <c r="J95" s="438">
        <v>0</v>
      </c>
      <c r="K95" s="438">
        <v>0</v>
      </c>
      <c r="L95" s="438">
        <v>0</v>
      </c>
      <c r="M95" s="438">
        <v>0</v>
      </c>
      <c r="N95" s="439">
        <f t="shared" si="40"/>
        <v>0</v>
      </c>
    </row>
    <row r="96" spans="2:14" outlineLevel="1">
      <c r="B96" s="436"/>
      <c r="C96" s="443"/>
      <c r="D96" s="436" t="str">
        <f t="shared" si="39"/>
        <v/>
      </c>
      <c r="E96" s="437"/>
      <c r="F96" s="438">
        <v>0</v>
      </c>
      <c r="G96" s="438">
        <v>0</v>
      </c>
      <c r="H96" s="438">
        <v>0</v>
      </c>
      <c r="I96" s="438">
        <v>0</v>
      </c>
      <c r="J96" s="438">
        <v>0</v>
      </c>
      <c r="K96" s="438">
        <v>0</v>
      </c>
      <c r="L96" s="438">
        <v>0</v>
      </c>
      <c r="M96" s="438">
        <v>0</v>
      </c>
      <c r="N96" s="439">
        <f t="shared" si="40"/>
        <v>0</v>
      </c>
    </row>
    <row r="97" spans="2:14" outlineLevel="1">
      <c r="B97" s="436"/>
      <c r="C97" s="443"/>
      <c r="D97" s="436" t="str">
        <f t="shared" si="39"/>
        <v/>
      </c>
      <c r="E97" s="437"/>
      <c r="F97" s="438">
        <v>0</v>
      </c>
      <c r="G97" s="438">
        <v>0</v>
      </c>
      <c r="H97" s="438">
        <v>0</v>
      </c>
      <c r="I97" s="438">
        <v>0</v>
      </c>
      <c r="J97" s="438">
        <v>0</v>
      </c>
      <c r="K97" s="438">
        <v>0</v>
      </c>
      <c r="L97" s="438">
        <v>0</v>
      </c>
      <c r="M97" s="438">
        <v>0</v>
      </c>
      <c r="N97" s="439">
        <f t="shared" si="40"/>
        <v>0</v>
      </c>
    </row>
    <row r="98" spans="2:14" ht="15" outlineLevel="1" thickBot="1">
      <c r="B98" s="436"/>
      <c r="C98" s="443"/>
      <c r="D98" s="436" t="str">
        <f t="shared" si="39"/>
        <v/>
      </c>
      <c r="E98" s="437"/>
      <c r="F98" s="438">
        <v>0</v>
      </c>
      <c r="G98" s="438">
        <v>0</v>
      </c>
      <c r="H98" s="438">
        <v>0</v>
      </c>
      <c r="I98" s="438">
        <v>0</v>
      </c>
      <c r="J98" s="438">
        <v>0</v>
      </c>
      <c r="K98" s="438">
        <v>0</v>
      </c>
      <c r="L98" s="438">
        <v>0</v>
      </c>
      <c r="M98" s="438">
        <v>0</v>
      </c>
      <c r="N98" s="439">
        <f t="shared" si="40"/>
        <v>0</v>
      </c>
    </row>
    <row r="99" spans="2:14" ht="15" thickBot="1">
      <c r="B99" s="199" t="s">
        <v>221</v>
      </c>
      <c r="C99" s="200"/>
      <c r="D99" s="200"/>
      <c r="E99" s="201"/>
      <c r="F99" s="207">
        <f>SUM(F90:F98)</f>
        <v>0</v>
      </c>
      <c r="G99" s="207">
        <f t="shared" ref="G99:N99" si="41">SUM(G90:G98)</f>
        <v>0</v>
      </c>
      <c r="H99" s="207">
        <f t="shared" si="41"/>
        <v>0</v>
      </c>
      <c r="I99" s="207">
        <f t="shared" si="41"/>
        <v>0</v>
      </c>
      <c r="J99" s="207">
        <f t="shared" si="41"/>
        <v>0</v>
      </c>
      <c r="K99" s="207">
        <f t="shared" si="41"/>
        <v>0</v>
      </c>
      <c r="L99" s="207">
        <f t="shared" si="41"/>
        <v>0</v>
      </c>
      <c r="M99" s="207">
        <f t="shared" si="41"/>
        <v>0</v>
      </c>
      <c r="N99" s="207">
        <f t="shared" si="41"/>
        <v>0</v>
      </c>
    </row>
    <row r="101" spans="2:14" ht="46.8">
      <c r="B101" s="430" t="s">
        <v>370</v>
      </c>
      <c r="C101" s="430" t="s">
        <v>353</v>
      </c>
      <c r="D101" s="430" t="s">
        <v>354</v>
      </c>
      <c r="E101" s="431" t="s">
        <v>355</v>
      </c>
      <c r="F101" s="432" t="str">
        <f t="shared" ref="F101:M101" si="42">F$3</f>
        <v/>
      </c>
      <c r="G101" s="432" t="str">
        <f t="shared" si="42"/>
        <v/>
      </c>
      <c r="H101" s="432" t="str">
        <f t="shared" si="42"/>
        <v/>
      </c>
      <c r="I101" s="432" t="str">
        <f t="shared" si="42"/>
        <v/>
      </c>
      <c r="J101" s="432" t="str">
        <f t="shared" si="42"/>
        <v/>
      </c>
      <c r="K101" s="432" t="str">
        <f t="shared" si="42"/>
        <v/>
      </c>
      <c r="L101" s="432" t="str">
        <f t="shared" si="42"/>
        <v/>
      </c>
      <c r="M101" s="432" t="str">
        <f t="shared" si="42"/>
        <v/>
      </c>
      <c r="N101" s="425" t="s">
        <v>350</v>
      </c>
    </row>
    <row r="102" spans="2:14" outlineLevel="1">
      <c r="B102" s="436"/>
      <c r="C102" s="444"/>
      <c r="D102" s="436" t="str">
        <f t="shared" ref="D102:D108" si="43">IF(C102&lt;&gt;"",INDEX(NonSalaryCostCodes,MATCH(C102,NonSalaryCostCodeTitles,0)),"")</f>
        <v/>
      </c>
      <c r="E102" s="437"/>
      <c r="F102" s="438">
        <v>0</v>
      </c>
      <c r="G102" s="438">
        <v>0</v>
      </c>
      <c r="H102" s="438">
        <v>0</v>
      </c>
      <c r="I102" s="438">
        <v>0</v>
      </c>
      <c r="J102" s="438">
        <v>0</v>
      </c>
      <c r="K102" s="438">
        <v>0</v>
      </c>
      <c r="L102" s="438">
        <v>0</v>
      </c>
      <c r="M102" s="438">
        <v>0</v>
      </c>
      <c r="N102" s="439">
        <f>SUM(F102:M102)</f>
        <v>0</v>
      </c>
    </row>
    <row r="103" spans="2:14" outlineLevel="1">
      <c r="B103" s="436"/>
      <c r="C103" s="444"/>
      <c r="D103" s="436" t="str">
        <f t="shared" si="43"/>
        <v/>
      </c>
      <c r="E103" s="437"/>
      <c r="F103" s="438">
        <v>0</v>
      </c>
      <c r="G103" s="438">
        <v>0</v>
      </c>
      <c r="H103" s="438">
        <v>0</v>
      </c>
      <c r="I103" s="438">
        <v>0</v>
      </c>
      <c r="J103" s="438">
        <v>0</v>
      </c>
      <c r="K103" s="438">
        <v>0</v>
      </c>
      <c r="L103" s="438">
        <v>0</v>
      </c>
      <c r="M103" s="438">
        <v>0</v>
      </c>
      <c r="N103" s="439">
        <f t="shared" ref="N103:N108" si="44">SUM(F103:M103)</f>
        <v>0</v>
      </c>
    </row>
    <row r="104" spans="2:14" outlineLevel="1">
      <c r="B104" s="436"/>
      <c r="C104" s="444"/>
      <c r="D104" s="436" t="str">
        <f t="shared" si="43"/>
        <v/>
      </c>
      <c r="E104" s="437"/>
      <c r="F104" s="438">
        <v>0</v>
      </c>
      <c r="G104" s="438">
        <v>0</v>
      </c>
      <c r="H104" s="438">
        <v>0</v>
      </c>
      <c r="I104" s="438">
        <v>0</v>
      </c>
      <c r="J104" s="438">
        <v>0</v>
      </c>
      <c r="K104" s="438">
        <v>0</v>
      </c>
      <c r="L104" s="438">
        <v>0</v>
      </c>
      <c r="M104" s="438">
        <v>0</v>
      </c>
      <c r="N104" s="439">
        <f t="shared" si="44"/>
        <v>0</v>
      </c>
    </row>
    <row r="105" spans="2:14" outlineLevel="1">
      <c r="B105" s="436"/>
      <c r="C105" s="444"/>
      <c r="D105" s="436" t="str">
        <f t="shared" si="43"/>
        <v/>
      </c>
      <c r="E105" s="437"/>
      <c r="F105" s="438">
        <v>0</v>
      </c>
      <c r="G105" s="438">
        <v>0</v>
      </c>
      <c r="H105" s="438">
        <v>0</v>
      </c>
      <c r="I105" s="438">
        <v>0</v>
      </c>
      <c r="J105" s="438">
        <v>0</v>
      </c>
      <c r="K105" s="438">
        <v>0</v>
      </c>
      <c r="L105" s="438">
        <v>0</v>
      </c>
      <c r="M105" s="438">
        <v>0</v>
      </c>
      <c r="N105" s="439">
        <f t="shared" si="44"/>
        <v>0</v>
      </c>
    </row>
    <row r="106" spans="2:14" outlineLevel="1">
      <c r="B106" s="436"/>
      <c r="C106" s="444"/>
      <c r="D106" s="436" t="str">
        <f t="shared" si="43"/>
        <v/>
      </c>
      <c r="E106" s="437"/>
      <c r="F106" s="438">
        <v>0</v>
      </c>
      <c r="G106" s="438">
        <v>0</v>
      </c>
      <c r="H106" s="438">
        <v>0</v>
      </c>
      <c r="I106" s="438">
        <v>0</v>
      </c>
      <c r="J106" s="438">
        <v>0</v>
      </c>
      <c r="K106" s="438">
        <v>0</v>
      </c>
      <c r="L106" s="438">
        <v>0</v>
      </c>
      <c r="M106" s="438">
        <v>0</v>
      </c>
      <c r="N106" s="439">
        <f t="shared" si="44"/>
        <v>0</v>
      </c>
    </row>
    <row r="107" spans="2:14" outlineLevel="1">
      <c r="B107" s="436"/>
      <c r="C107" s="444"/>
      <c r="D107" s="436" t="str">
        <f t="shared" si="43"/>
        <v/>
      </c>
      <c r="E107" s="437"/>
      <c r="F107" s="438">
        <v>0</v>
      </c>
      <c r="G107" s="438">
        <v>0</v>
      </c>
      <c r="H107" s="438">
        <v>0</v>
      </c>
      <c r="I107" s="438">
        <v>0</v>
      </c>
      <c r="J107" s="438">
        <v>0</v>
      </c>
      <c r="K107" s="438">
        <v>0</v>
      </c>
      <c r="L107" s="438">
        <v>0</v>
      </c>
      <c r="M107" s="438">
        <v>0</v>
      </c>
      <c r="N107" s="439">
        <f t="shared" si="44"/>
        <v>0</v>
      </c>
    </row>
    <row r="108" spans="2:14" ht="15" outlineLevel="1" thickBot="1">
      <c r="B108" s="436"/>
      <c r="C108" s="443"/>
      <c r="D108" s="436" t="str">
        <f t="shared" si="43"/>
        <v/>
      </c>
      <c r="E108" s="437"/>
      <c r="F108" s="438">
        <v>0</v>
      </c>
      <c r="G108" s="438">
        <v>0</v>
      </c>
      <c r="H108" s="438">
        <v>0</v>
      </c>
      <c r="I108" s="438">
        <v>0</v>
      </c>
      <c r="J108" s="438">
        <v>0</v>
      </c>
      <c r="K108" s="438">
        <v>0</v>
      </c>
      <c r="L108" s="438">
        <v>0</v>
      </c>
      <c r="M108" s="438">
        <v>0</v>
      </c>
      <c r="N108" s="439">
        <f t="shared" si="44"/>
        <v>0</v>
      </c>
    </row>
    <row r="109" spans="2:14" ht="15" thickBot="1">
      <c r="B109" s="199" t="s">
        <v>221</v>
      </c>
      <c r="C109" s="200"/>
      <c r="D109" s="200"/>
      <c r="E109" s="201"/>
      <c r="F109" s="207">
        <f>SUM(F102:F108)</f>
        <v>0</v>
      </c>
      <c r="G109" s="207">
        <f t="shared" ref="G109:N109" si="45">SUM(G102:G108)</f>
        <v>0</v>
      </c>
      <c r="H109" s="207">
        <f t="shared" si="45"/>
        <v>0</v>
      </c>
      <c r="I109" s="207">
        <f t="shared" si="45"/>
        <v>0</v>
      </c>
      <c r="J109" s="207">
        <f t="shared" si="45"/>
        <v>0</v>
      </c>
      <c r="K109" s="207">
        <f t="shared" si="45"/>
        <v>0</v>
      </c>
      <c r="L109" s="207">
        <f t="shared" si="45"/>
        <v>0</v>
      </c>
      <c r="M109" s="207">
        <f t="shared" si="45"/>
        <v>0</v>
      </c>
      <c r="N109" s="207">
        <f t="shared" si="45"/>
        <v>0</v>
      </c>
    </row>
    <row r="111" spans="2:14" ht="46.8">
      <c r="B111" s="430" t="s">
        <v>371</v>
      </c>
      <c r="C111" s="430" t="s">
        <v>353</v>
      </c>
      <c r="D111" s="430" t="s">
        <v>354</v>
      </c>
      <c r="E111" s="431" t="s">
        <v>355</v>
      </c>
      <c r="F111" s="432" t="str">
        <f t="shared" ref="F111:M111" si="46">F$3</f>
        <v/>
      </c>
      <c r="G111" s="432" t="str">
        <f t="shared" si="46"/>
        <v/>
      </c>
      <c r="H111" s="432" t="str">
        <f t="shared" si="46"/>
        <v/>
      </c>
      <c r="I111" s="432" t="str">
        <f t="shared" si="46"/>
        <v/>
      </c>
      <c r="J111" s="432" t="str">
        <f t="shared" si="46"/>
        <v/>
      </c>
      <c r="K111" s="432" t="str">
        <f t="shared" si="46"/>
        <v/>
      </c>
      <c r="L111" s="432" t="str">
        <f t="shared" si="46"/>
        <v/>
      </c>
      <c r="M111" s="432" t="str">
        <f t="shared" si="46"/>
        <v/>
      </c>
      <c r="N111" s="425" t="s">
        <v>350</v>
      </c>
    </row>
    <row r="112" spans="2:14" outlineLevel="1">
      <c r="B112" s="436"/>
      <c r="C112" s="444"/>
      <c r="D112" s="436" t="str">
        <f t="shared" ref="D112:D118" si="47">IF(C112&lt;&gt;"",INDEX(NonSalaryCostCodes,MATCH(C112,NonSalaryCostCodeTitles,0)),"")</f>
        <v/>
      </c>
      <c r="E112" s="437"/>
      <c r="F112" s="438">
        <v>0</v>
      </c>
      <c r="G112" s="438">
        <v>0</v>
      </c>
      <c r="H112" s="438">
        <v>0</v>
      </c>
      <c r="I112" s="438">
        <v>0</v>
      </c>
      <c r="J112" s="438">
        <v>0</v>
      </c>
      <c r="K112" s="438">
        <v>0</v>
      </c>
      <c r="L112" s="438">
        <v>0</v>
      </c>
      <c r="M112" s="438">
        <v>0</v>
      </c>
      <c r="N112" s="439">
        <f>SUM(F112:M112)</f>
        <v>0</v>
      </c>
    </row>
    <row r="113" spans="2:14" outlineLevel="1">
      <c r="B113" s="436"/>
      <c r="C113" s="444"/>
      <c r="D113" s="436" t="str">
        <f t="shared" si="47"/>
        <v/>
      </c>
      <c r="E113" s="437"/>
      <c r="F113" s="438">
        <v>0</v>
      </c>
      <c r="G113" s="438">
        <v>0</v>
      </c>
      <c r="H113" s="438">
        <v>0</v>
      </c>
      <c r="I113" s="438">
        <v>0</v>
      </c>
      <c r="J113" s="438">
        <v>0</v>
      </c>
      <c r="K113" s="438">
        <v>0</v>
      </c>
      <c r="L113" s="438">
        <v>0</v>
      </c>
      <c r="M113" s="438">
        <v>0</v>
      </c>
      <c r="N113" s="439">
        <f t="shared" ref="N113:N118" si="48">SUM(F113:M113)</f>
        <v>0</v>
      </c>
    </row>
    <row r="114" spans="2:14" outlineLevel="1">
      <c r="B114" s="436"/>
      <c r="C114" s="444"/>
      <c r="D114" s="436" t="str">
        <f t="shared" si="47"/>
        <v/>
      </c>
      <c r="E114" s="437"/>
      <c r="F114" s="438">
        <v>0</v>
      </c>
      <c r="G114" s="438">
        <v>0</v>
      </c>
      <c r="H114" s="438">
        <v>0</v>
      </c>
      <c r="I114" s="438">
        <v>0</v>
      </c>
      <c r="J114" s="438">
        <v>0</v>
      </c>
      <c r="K114" s="438">
        <v>0</v>
      </c>
      <c r="L114" s="438">
        <v>0</v>
      </c>
      <c r="M114" s="438">
        <v>0</v>
      </c>
      <c r="N114" s="439">
        <f t="shared" si="48"/>
        <v>0</v>
      </c>
    </row>
    <row r="115" spans="2:14" outlineLevel="1">
      <c r="B115" s="436"/>
      <c r="C115" s="444"/>
      <c r="D115" s="436" t="str">
        <f t="shared" si="47"/>
        <v/>
      </c>
      <c r="E115" s="437"/>
      <c r="F115" s="438">
        <v>0</v>
      </c>
      <c r="G115" s="438">
        <v>0</v>
      </c>
      <c r="H115" s="438">
        <v>0</v>
      </c>
      <c r="I115" s="438">
        <v>0</v>
      </c>
      <c r="J115" s="438">
        <v>0</v>
      </c>
      <c r="K115" s="438">
        <v>0</v>
      </c>
      <c r="L115" s="438">
        <v>0</v>
      </c>
      <c r="M115" s="438">
        <v>0</v>
      </c>
      <c r="N115" s="439">
        <f t="shared" si="48"/>
        <v>0</v>
      </c>
    </row>
    <row r="116" spans="2:14" outlineLevel="1">
      <c r="B116" s="436"/>
      <c r="C116" s="444"/>
      <c r="D116" s="436" t="str">
        <f t="shared" si="47"/>
        <v/>
      </c>
      <c r="E116" s="437"/>
      <c r="F116" s="438">
        <v>0</v>
      </c>
      <c r="G116" s="438">
        <v>0</v>
      </c>
      <c r="H116" s="438">
        <v>0</v>
      </c>
      <c r="I116" s="438">
        <v>0</v>
      </c>
      <c r="J116" s="438">
        <v>0</v>
      </c>
      <c r="K116" s="438">
        <v>0</v>
      </c>
      <c r="L116" s="438">
        <v>0</v>
      </c>
      <c r="M116" s="438">
        <v>0</v>
      </c>
      <c r="N116" s="439">
        <f t="shared" si="48"/>
        <v>0</v>
      </c>
    </row>
    <row r="117" spans="2:14" outlineLevel="1">
      <c r="B117" s="436"/>
      <c r="C117" s="444"/>
      <c r="D117" s="436" t="str">
        <f t="shared" si="47"/>
        <v/>
      </c>
      <c r="E117" s="437"/>
      <c r="F117" s="438">
        <v>0</v>
      </c>
      <c r="G117" s="438">
        <v>0</v>
      </c>
      <c r="H117" s="438">
        <v>0</v>
      </c>
      <c r="I117" s="438">
        <v>0</v>
      </c>
      <c r="J117" s="438">
        <v>0</v>
      </c>
      <c r="K117" s="438">
        <v>0</v>
      </c>
      <c r="L117" s="438">
        <v>0</v>
      </c>
      <c r="M117" s="438">
        <v>0</v>
      </c>
      <c r="N117" s="439">
        <f t="shared" si="48"/>
        <v>0</v>
      </c>
    </row>
    <row r="118" spans="2:14" ht="15" outlineLevel="1" thickBot="1">
      <c r="B118" s="436"/>
      <c r="C118" s="443"/>
      <c r="D118" s="436" t="str">
        <f t="shared" si="47"/>
        <v/>
      </c>
      <c r="E118" s="437"/>
      <c r="F118" s="438">
        <v>0</v>
      </c>
      <c r="G118" s="438">
        <v>0</v>
      </c>
      <c r="H118" s="438">
        <v>0</v>
      </c>
      <c r="I118" s="438">
        <v>0</v>
      </c>
      <c r="J118" s="438">
        <v>0</v>
      </c>
      <c r="K118" s="438">
        <v>0</v>
      </c>
      <c r="L118" s="438">
        <v>0</v>
      </c>
      <c r="M118" s="438">
        <v>0</v>
      </c>
      <c r="N118" s="439">
        <f t="shared" si="48"/>
        <v>0</v>
      </c>
    </row>
    <row r="119" spans="2:14" ht="15" thickBot="1">
      <c r="B119" s="199" t="s">
        <v>221</v>
      </c>
      <c r="C119" s="200"/>
      <c r="D119" s="200"/>
      <c r="E119" s="201"/>
      <c r="F119" s="207">
        <f>SUM(F112:F118)</f>
        <v>0</v>
      </c>
      <c r="G119" s="207">
        <f t="shared" ref="G119:N119" si="49">SUM(G112:G118)</f>
        <v>0</v>
      </c>
      <c r="H119" s="207">
        <f t="shared" si="49"/>
        <v>0</v>
      </c>
      <c r="I119" s="207">
        <f t="shared" si="49"/>
        <v>0</v>
      </c>
      <c r="J119" s="207">
        <f t="shared" si="49"/>
        <v>0</v>
      </c>
      <c r="K119" s="207">
        <f t="shared" si="49"/>
        <v>0</v>
      </c>
      <c r="L119" s="207">
        <f t="shared" si="49"/>
        <v>0</v>
      </c>
      <c r="M119" s="207">
        <f t="shared" si="49"/>
        <v>0</v>
      </c>
      <c r="N119" s="207">
        <f t="shared" si="49"/>
        <v>0</v>
      </c>
    </row>
    <row r="121" spans="2:14" ht="46.8">
      <c r="B121" s="430" t="s">
        <v>372</v>
      </c>
      <c r="C121" s="430" t="s">
        <v>353</v>
      </c>
      <c r="D121" s="430" t="s">
        <v>354</v>
      </c>
      <c r="E121" s="431" t="s">
        <v>355</v>
      </c>
      <c r="F121" s="432" t="str">
        <f t="shared" ref="F121:M121" si="50">F$3</f>
        <v/>
      </c>
      <c r="G121" s="432" t="str">
        <f t="shared" si="50"/>
        <v/>
      </c>
      <c r="H121" s="432" t="str">
        <f t="shared" si="50"/>
        <v/>
      </c>
      <c r="I121" s="432" t="str">
        <f t="shared" si="50"/>
        <v/>
      </c>
      <c r="J121" s="432" t="str">
        <f t="shared" si="50"/>
        <v/>
      </c>
      <c r="K121" s="432" t="str">
        <f t="shared" si="50"/>
        <v/>
      </c>
      <c r="L121" s="432" t="str">
        <f t="shared" si="50"/>
        <v/>
      </c>
      <c r="M121" s="432" t="str">
        <f t="shared" si="50"/>
        <v/>
      </c>
      <c r="N121" s="425" t="s">
        <v>350</v>
      </c>
    </row>
    <row r="122" spans="2:14" outlineLevel="1">
      <c r="B122" s="436"/>
      <c r="C122" s="444"/>
      <c r="D122" s="436" t="str">
        <f t="shared" ref="D122:D147" si="51">IF(C122&lt;&gt;"",INDEX(NonSalaryCostCodes,MATCH(C122,NonSalaryCostCodeTitles,0)),"")</f>
        <v/>
      </c>
      <c r="E122" s="437"/>
      <c r="F122" s="438">
        <v>0</v>
      </c>
      <c r="G122" s="438">
        <v>0</v>
      </c>
      <c r="H122" s="438">
        <v>0</v>
      </c>
      <c r="I122" s="438">
        <v>0</v>
      </c>
      <c r="J122" s="438">
        <v>0</v>
      </c>
      <c r="K122" s="438">
        <v>0</v>
      </c>
      <c r="L122" s="438">
        <v>0</v>
      </c>
      <c r="M122" s="438">
        <v>0</v>
      </c>
      <c r="N122" s="439">
        <f>SUM(F122:M122)</f>
        <v>0</v>
      </c>
    </row>
    <row r="123" spans="2:14" outlineLevel="1">
      <c r="B123" s="436"/>
      <c r="C123" s="444"/>
      <c r="D123" s="436" t="str">
        <f t="shared" si="51"/>
        <v/>
      </c>
      <c r="E123" s="437"/>
      <c r="F123" s="438">
        <v>0</v>
      </c>
      <c r="G123" s="438">
        <v>0</v>
      </c>
      <c r="H123" s="438">
        <v>0</v>
      </c>
      <c r="I123" s="438">
        <v>0</v>
      </c>
      <c r="J123" s="438">
        <v>0</v>
      </c>
      <c r="K123" s="438">
        <v>0</v>
      </c>
      <c r="L123" s="438">
        <v>0</v>
      </c>
      <c r="M123" s="438">
        <v>0</v>
      </c>
      <c r="N123" s="439">
        <f t="shared" ref="N123:N147" si="52">SUM(F123:M123)</f>
        <v>0</v>
      </c>
    </row>
    <row r="124" spans="2:14" outlineLevel="1">
      <c r="B124" s="436"/>
      <c r="C124" s="444"/>
      <c r="D124" s="436" t="str">
        <f t="shared" si="51"/>
        <v/>
      </c>
      <c r="E124" s="437"/>
      <c r="F124" s="438">
        <v>0</v>
      </c>
      <c r="G124" s="438">
        <v>0</v>
      </c>
      <c r="H124" s="438">
        <v>0</v>
      </c>
      <c r="I124" s="438">
        <v>0</v>
      </c>
      <c r="J124" s="438">
        <v>0</v>
      </c>
      <c r="K124" s="438">
        <v>0</v>
      </c>
      <c r="L124" s="438">
        <v>0</v>
      </c>
      <c r="M124" s="438">
        <v>0</v>
      </c>
      <c r="N124" s="439">
        <f t="shared" si="52"/>
        <v>0</v>
      </c>
    </row>
    <row r="125" spans="2:14" outlineLevel="1">
      <c r="B125" s="436"/>
      <c r="C125" s="444"/>
      <c r="D125" s="436" t="str">
        <f t="shared" si="51"/>
        <v/>
      </c>
      <c r="E125" s="437"/>
      <c r="F125" s="438">
        <v>0</v>
      </c>
      <c r="G125" s="438">
        <v>0</v>
      </c>
      <c r="H125" s="438">
        <v>0</v>
      </c>
      <c r="I125" s="438">
        <v>0</v>
      </c>
      <c r="J125" s="438">
        <v>0</v>
      </c>
      <c r="K125" s="438">
        <v>0</v>
      </c>
      <c r="L125" s="438">
        <v>0</v>
      </c>
      <c r="M125" s="438">
        <v>0</v>
      </c>
      <c r="N125" s="439">
        <f t="shared" si="52"/>
        <v>0</v>
      </c>
    </row>
    <row r="126" spans="2:14" outlineLevel="1">
      <c r="B126" s="436"/>
      <c r="C126" s="444"/>
      <c r="D126" s="436" t="str">
        <f t="shared" si="51"/>
        <v/>
      </c>
      <c r="E126" s="437"/>
      <c r="F126" s="438">
        <v>0</v>
      </c>
      <c r="G126" s="438">
        <v>0</v>
      </c>
      <c r="H126" s="438">
        <v>0</v>
      </c>
      <c r="I126" s="438">
        <v>0</v>
      </c>
      <c r="J126" s="438">
        <v>0</v>
      </c>
      <c r="K126" s="438">
        <v>0</v>
      </c>
      <c r="L126" s="438">
        <v>0</v>
      </c>
      <c r="M126" s="438">
        <v>0</v>
      </c>
      <c r="N126" s="439">
        <f t="shared" si="52"/>
        <v>0</v>
      </c>
    </row>
    <row r="127" spans="2:14" outlineLevel="1">
      <c r="B127" s="436"/>
      <c r="C127" s="443"/>
      <c r="D127" s="436" t="str">
        <f t="shared" si="51"/>
        <v/>
      </c>
      <c r="E127" s="437"/>
      <c r="F127" s="438">
        <v>0</v>
      </c>
      <c r="G127" s="438">
        <v>0</v>
      </c>
      <c r="H127" s="438">
        <v>0</v>
      </c>
      <c r="I127" s="438">
        <v>0</v>
      </c>
      <c r="J127" s="438">
        <v>0</v>
      </c>
      <c r="K127" s="438">
        <v>0</v>
      </c>
      <c r="L127" s="438">
        <v>0</v>
      </c>
      <c r="M127" s="438">
        <v>0</v>
      </c>
      <c r="N127" s="439">
        <f t="shared" si="52"/>
        <v>0</v>
      </c>
    </row>
    <row r="128" spans="2:14" outlineLevel="1">
      <c r="B128" s="436"/>
      <c r="C128" s="392"/>
      <c r="D128" s="436" t="str">
        <f t="shared" si="51"/>
        <v/>
      </c>
      <c r="E128" s="437"/>
      <c r="F128" s="438">
        <v>0</v>
      </c>
      <c r="G128" s="438">
        <v>0</v>
      </c>
      <c r="H128" s="438">
        <v>0</v>
      </c>
      <c r="I128" s="438">
        <v>0</v>
      </c>
      <c r="J128" s="438">
        <v>0</v>
      </c>
      <c r="K128" s="438">
        <v>0</v>
      </c>
      <c r="L128" s="438">
        <v>0</v>
      </c>
      <c r="M128" s="438">
        <v>0</v>
      </c>
      <c r="N128" s="439">
        <f t="shared" si="52"/>
        <v>0</v>
      </c>
    </row>
    <row r="129" spans="2:14" outlineLevel="1">
      <c r="B129" s="436"/>
      <c r="C129" s="444"/>
      <c r="D129" s="436" t="str">
        <f t="shared" si="51"/>
        <v/>
      </c>
      <c r="E129" s="437"/>
      <c r="F129" s="438">
        <v>0</v>
      </c>
      <c r="G129" s="438">
        <v>0</v>
      </c>
      <c r="H129" s="438">
        <v>0</v>
      </c>
      <c r="I129" s="438">
        <v>0</v>
      </c>
      <c r="J129" s="438">
        <v>0</v>
      </c>
      <c r="K129" s="438">
        <v>0</v>
      </c>
      <c r="L129" s="438">
        <v>0</v>
      </c>
      <c r="M129" s="438">
        <v>0</v>
      </c>
      <c r="N129" s="439">
        <f t="shared" si="52"/>
        <v>0</v>
      </c>
    </row>
    <row r="130" spans="2:14" outlineLevel="1">
      <c r="B130" s="436"/>
      <c r="C130" s="444"/>
      <c r="D130" s="436" t="str">
        <f t="shared" si="51"/>
        <v/>
      </c>
      <c r="E130" s="437"/>
      <c r="F130" s="438">
        <v>0</v>
      </c>
      <c r="G130" s="438">
        <v>0</v>
      </c>
      <c r="H130" s="438">
        <v>0</v>
      </c>
      <c r="I130" s="438">
        <v>0</v>
      </c>
      <c r="J130" s="438">
        <v>0</v>
      </c>
      <c r="K130" s="438">
        <v>0</v>
      </c>
      <c r="L130" s="438">
        <v>0</v>
      </c>
      <c r="M130" s="438">
        <v>0</v>
      </c>
      <c r="N130" s="439">
        <f t="shared" si="52"/>
        <v>0</v>
      </c>
    </row>
    <row r="131" spans="2:14" outlineLevel="1">
      <c r="B131" s="436"/>
      <c r="C131" s="444"/>
      <c r="D131" s="436" t="str">
        <f t="shared" si="51"/>
        <v/>
      </c>
      <c r="E131" s="437"/>
      <c r="F131" s="438">
        <v>0</v>
      </c>
      <c r="G131" s="438">
        <v>0</v>
      </c>
      <c r="H131" s="438">
        <v>0</v>
      </c>
      <c r="I131" s="438">
        <v>0</v>
      </c>
      <c r="J131" s="438">
        <v>0</v>
      </c>
      <c r="K131" s="438">
        <v>0</v>
      </c>
      <c r="L131" s="438">
        <v>0</v>
      </c>
      <c r="M131" s="438">
        <v>0</v>
      </c>
      <c r="N131" s="439">
        <f t="shared" si="52"/>
        <v>0</v>
      </c>
    </row>
    <row r="132" spans="2:14" outlineLevel="1">
      <c r="B132" s="436"/>
      <c r="C132" s="444"/>
      <c r="D132" s="436" t="str">
        <f t="shared" si="51"/>
        <v/>
      </c>
      <c r="E132" s="437"/>
      <c r="F132" s="438">
        <v>0</v>
      </c>
      <c r="G132" s="438">
        <v>0</v>
      </c>
      <c r="H132" s="438">
        <v>0</v>
      </c>
      <c r="I132" s="438">
        <v>0</v>
      </c>
      <c r="J132" s="438">
        <v>0</v>
      </c>
      <c r="K132" s="438">
        <v>0</v>
      </c>
      <c r="L132" s="438">
        <v>0</v>
      </c>
      <c r="M132" s="438">
        <v>0</v>
      </c>
      <c r="N132" s="439">
        <f t="shared" si="52"/>
        <v>0</v>
      </c>
    </row>
    <row r="133" spans="2:14" outlineLevel="1">
      <c r="B133" s="436"/>
      <c r="C133" s="444"/>
      <c r="D133" s="436" t="str">
        <f t="shared" si="51"/>
        <v/>
      </c>
      <c r="E133" s="437"/>
      <c r="F133" s="438">
        <v>0</v>
      </c>
      <c r="G133" s="438">
        <v>0</v>
      </c>
      <c r="H133" s="438">
        <v>0</v>
      </c>
      <c r="I133" s="438">
        <v>0</v>
      </c>
      <c r="J133" s="438">
        <v>0</v>
      </c>
      <c r="K133" s="438">
        <v>0</v>
      </c>
      <c r="L133" s="438">
        <v>0</v>
      </c>
      <c r="M133" s="438">
        <v>0</v>
      </c>
      <c r="N133" s="439">
        <f t="shared" si="52"/>
        <v>0</v>
      </c>
    </row>
    <row r="134" spans="2:14" outlineLevel="1">
      <c r="B134" s="436"/>
      <c r="C134" s="443"/>
      <c r="D134" s="436" t="str">
        <f t="shared" si="51"/>
        <v/>
      </c>
      <c r="E134" s="437"/>
      <c r="F134" s="438">
        <v>0</v>
      </c>
      <c r="G134" s="438">
        <v>0</v>
      </c>
      <c r="H134" s="438">
        <v>0</v>
      </c>
      <c r="I134" s="438">
        <v>0</v>
      </c>
      <c r="J134" s="438">
        <v>0</v>
      </c>
      <c r="K134" s="438">
        <v>0</v>
      </c>
      <c r="L134" s="438">
        <v>0</v>
      </c>
      <c r="M134" s="438">
        <v>0</v>
      </c>
      <c r="N134" s="439">
        <f t="shared" si="52"/>
        <v>0</v>
      </c>
    </row>
    <row r="135" spans="2:14" outlineLevel="1">
      <c r="B135" s="436"/>
      <c r="C135" s="444"/>
      <c r="D135" s="436" t="str">
        <f t="shared" si="51"/>
        <v/>
      </c>
      <c r="E135" s="437"/>
      <c r="F135" s="438">
        <v>0</v>
      </c>
      <c r="G135" s="438">
        <v>0</v>
      </c>
      <c r="H135" s="438">
        <v>0</v>
      </c>
      <c r="I135" s="438">
        <v>0</v>
      </c>
      <c r="J135" s="438">
        <v>0</v>
      </c>
      <c r="K135" s="438">
        <v>0</v>
      </c>
      <c r="L135" s="438">
        <v>0</v>
      </c>
      <c r="M135" s="438">
        <v>0</v>
      </c>
      <c r="N135" s="439">
        <f t="shared" si="52"/>
        <v>0</v>
      </c>
    </row>
    <row r="136" spans="2:14" outlineLevel="1">
      <c r="B136" s="436"/>
      <c r="C136" s="444"/>
      <c r="D136" s="436" t="str">
        <f t="shared" si="51"/>
        <v/>
      </c>
      <c r="E136" s="437"/>
      <c r="F136" s="438">
        <v>0</v>
      </c>
      <c r="G136" s="438">
        <v>0</v>
      </c>
      <c r="H136" s="438">
        <v>0</v>
      </c>
      <c r="I136" s="438">
        <v>0</v>
      </c>
      <c r="J136" s="438">
        <v>0</v>
      </c>
      <c r="K136" s="438">
        <v>0</v>
      </c>
      <c r="L136" s="438">
        <v>0</v>
      </c>
      <c r="M136" s="438">
        <v>0</v>
      </c>
      <c r="N136" s="439">
        <f t="shared" si="52"/>
        <v>0</v>
      </c>
    </row>
    <row r="137" spans="2:14" outlineLevel="1">
      <c r="B137" s="436"/>
      <c r="C137" s="444"/>
      <c r="D137" s="436" t="str">
        <f t="shared" si="51"/>
        <v/>
      </c>
      <c r="E137" s="437"/>
      <c r="F137" s="438">
        <v>0</v>
      </c>
      <c r="G137" s="438">
        <v>0</v>
      </c>
      <c r="H137" s="438">
        <v>0</v>
      </c>
      <c r="I137" s="438">
        <v>0</v>
      </c>
      <c r="J137" s="438">
        <v>0</v>
      </c>
      <c r="K137" s="438">
        <v>0</v>
      </c>
      <c r="L137" s="438">
        <v>0</v>
      </c>
      <c r="M137" s="438">
        <v>0</v>
      </c>
      <c r="N137" s="439">
        <f t="shared" si="52"/>
        <v>0</v>
      </c>
    </row>
    <row r="138" spans="2:14" outlineLevel="1">
      <c r="B138" s="436"/>
      <c r="C138" s="444"/>
      <c r="D138" s="436" t="str">
        <f t="shared" si="51"/>
        <v/>
      </c>
      <c r="E138" s="437"/>
      <c r="F138" s="438">
        <v>0</v>
      </c>
      <c r="G138" s="438">
        <v>0</v>
      </c>
      <c r="H138" s="438">
        <v>0</v>
      </c>
      <c r="I138" s="438">
        <v>0</v>
      </c>
      <c r="J138" s="438">
        <v>0</v>
      </c>
      <c r="K138" s="438">
        <v>0</v>
      </c>
      <c r="L138" s="438">
        <v>0</v>
      </c>
      <c r="M138" s="438">
        <v>0</v>
      </c>
      <c r="N138" s="439">
        <f t="shared" si="52"/>
        <v>0</v>
      </c>
    </row>
    <row r="139" spans="2:14" outlineLevel="1">
      <c r="B139" s="436"/>
      <c r="C139" s="444"/>
      <c r="D139" s="436" t="str">
        <f t="shared" si="51"/>
        <v/>
      </c>
      <c r="E139" s="437"/>
      <c r="F139" s="438">
        <v>0</v>
      </c>
      <c r="G139" s="438">
        <v>0</v>
      </c>
      <c r="H139" s="438">
        <v>0</v>
      </c>
      <c r="I139" s="438">
        <v>0</v>
      </c>
      <c r="J139" s="438">
        <v>0</v>
      </c>
      <c r="K139" s="438">
        <v>0</v>
      </c>
      <c r="L139" s="438">
        <v>0</v>
      </c>
      <c r="M139" s="438">
        <v>0</v>
      </c>
      <c r="N139" s="439">
        <f t="shared" si="52"/>
        <v>0</v>
      </c>
    </row>
    <row r="140" spans="2:14" outlineLevel="1">
      <c r="B140" s="436"/>
      <c r="C140" s="443"/>
      <c r="D140" s="436" t="str">
        <f t="shared" si="51"/>
        <v/>
      </c>
      <c r="E140" s="437"/>
      <c r="F140" s="438">
        <v>0</v>
      </c>
      <c r="G140" s="438">
        <v>0</v>
      </c>
      <c r="H140" s="438">
        <v>0</v>
      </c>
      <c r="I140" s="438">
        <v>0</v>
      </c>
      <c r="J140" s="438">
        <v>0</v>
      </c>
      <c r="K140" s="438">
        <v>0</v>
      </c>
      <c r="L140" s="438">
        <v>0</v>
      </c>
      <c r="M140" s="438">
        <v>0</v>
      </c>
      <c r="N140" s="439">
        <f t="shared" si="52"/>
        <v>0</v>
      </c>
    </row>
    <row r="141" spans="2:14" outlineLevel="1">
      <c r="B141" s="436"/>
      <c r="C141" s="444"/>
      <c r="D141" s="436" t="str">
        <f t="shared" si="51"/>
        <v/>
      </c>
      <c r="E141" s="437"/>
      <c r="F141" s="438">
        <v>0</v>
      </c>
      <c r="G141" s="438">
        <v>0</v>
      </c>
      <c r="H141" s="438">
        <v>0</v>
      </c>
      <c r="I141" s="438">
        <v>0</v>
      </c>
      <c r="J141" s="438">
        <v>0</v>
      </c>
      <c r="K141" s="438">
        <v>0</v>
      </c>
      <c r="L141" s="438">
        <v>0</v>
      </c>
      <c r="M141" s="438">
        <v>0</v>
      </c>
      <c r="N141" s="439">
        <f t="shared" si="52"/>
        <v>0</v>
      </c>
    </row>
    <row r="142" spans="2:14" outlineLevel="1">
      <c r="B142" s="436"/>
      <c r="C142" s="444"/>
      <c r="D142" s="436" t="str">
        <f t="shared" si="51"/>
        <v/>
      </c>
      <c r="E142" s="437"/>
      <c r="F142" s="438">
        <v>0</v>
      </c>
      <c r="G142" s="438">
        <v>0</v>
      </c>
      <c r="H142" s="438">
        <v>0</v>
      </c>
      <c r="I142" s="438">
        <v>0</v>
      </c>
      <c r="J142" s="438">
        <v>0</v>
      </c>
      <c r="K142" s="438">
        <v>0</v>
      </c>
      <c r="L142" s="438">
        <v>0</v>
      </c>
      <c r="M142" s="438">
        <v>0</v>
      </c>
      <c r="N142" s="439">
        <f t="shared" si="52"/>
        <v>0</v>
      </c>
    </row>
    <row r="143" spans="2:14" outlineLevel="1">
      <c r="B143" s="436"/>
      <c r="C143" s="444"/>
      <c r="D143" s="436" t="str">
        <f t="shared" si="51"/>
        <v/>
      </c>
      <c r="E143" s="437"/>
      <c r="F143" s="438">
        <v>0</v>
      </c>
      <c r="G143" s="438">
        <v>0</v>
      </c>
      <c r="H143" s="438">
        <v>0</v>
      </c>
      <c r="I143" s="438">
        <v>0</v>
      </c>
      <c r="J143" s="438">
        <v>0</v>
      </c>
      <c r="K143" s="438">
        <v>0</v>
      </c>
      <c r="L143" s="438">
        <v>0</v>
      </c>
      <c r="M143" s="438">
        <v>0</v>
      </c>
      <c r="N143" s="439">
        <f t="shared" si="52"/>
        <v>0</v>
      </c>
    </row>
    <row r="144" spans="2:14" outlineLevel="1">
      <c r="B144" s="436"/>
      <c r="C144" s="444"/>
      <c r="D144" s="436" t="str">
        <f t="shared" si="51"/>
        <v/>
      </c>
      <c r="E144" s="437"/>
      <c r="F144" s="438">
        <v>0</v>
      </c>
      <c r="G144" s="438">
        <v>0</v>
      </c>
      <c r="H144" s="438">
        <v>0</v>
      </c>
      <c r="I144" s="438">
        <v>0</v>
      </c>
      <c r="J144" s="438">
        <v>0</v>
      </c>
      <c r="K144" s="438">
        <v>0</v>
      </c>
      <c r="L144" s="438">
        <v>0</v>
      </c>
      <c r="M144" s="438">
        <v>0</v>
      </c>
      <c r="N144" s="439">
        <f t="shared" si="52"/>
        <v>0</v>
      </c>
    </row>
    <row r="145" spans="2:14" outlineLevel="1">
      <c r="B145" s="436"/>
      <c r="C145" s="444"/>
      <c r="D145" s="436" t="str">
        <f t="shared" si="51"/>
        <v/>
      </c>
      <c r="E145" s="437"/>
      <c r="F145" s="438">
        <v>0</v>
      </c>
      <c r="G145" s="438">
        <v>0</v>
      </c>
      <c r="H145" s="438">
        <v>0</v>
      </c>
      <c r="I145" s="438">
        <v>0</v>
      </c>
      <c r="J145" s="438">
        <v>0</v>
      </c>
      <c r="K145" s="438">
        <v>0</v>
      </c>
      <c r="L145" s="438">
        <v>0</v>
      </c>
      <c r="M145" s="438">
        <v>0</v>
      </c>
      <c r="N145" s="439">
        <f t="shared" si="52"/>
        <v>0</v>
      </c>
    </row>
    <row r="146" spans="2:14" outlineLevel="1">
      <c r="B146" s="436"/>
      <c r="C146" s="444"/>
      <c r="D146" s="436" t="str">
        <f t="shared" si="51"/>
        <v/>
      </c>
      <c r="E146" s="437"/>
      <c r="F146" s="438">
        <v>0</v>
      </c>
      <c r="G146" s="438">
        <v>0</v>
      </c>
      <c r="H146" s="438">
        <v>0</v>
      </c>
      <c r="I146" s="438">
        <v>0</v>
      </c>
      <c r="J146" s="438">
        <v>0</v>
      </c>
      <c r="K146" s="438">
        <v>0</v>
      </c>
      <c r="L146" s="438">
        <v>0</v>
      </c>
      <c r="M146" s="438">
        <v>0</v>
      </c>
      <c r="N146" s="439">
        <f t="shared" si="52"/>
        <v>0</v>
      </c>
    </row>
    <row r="147" spans="2:14" ht="15" outlineLevel="1" thickBot="1">
      <c r="B147" s="436"/>
      <c r="C147" s="443"/>
      <c r="D147" s="436" t="str">
        <f t="shared" si="51"/>
        <v/>
      </c>
      <c r="E147" s="437"/>
      <c r="F147" s="438">
        <v>0</v>
      </c>
      <c r="G147" s="438">
        <v>0</v>
      </c>
      <c r="H147" s="438">
        <v>0</v>
      </c>
      <c r="I147" s="438">
        <v>0</v>
      </c>
      <c r="J147" s="438">
        <v>0</v>
      </c>
      <c r="K147" s="438">
        <v>0</v>
      </c>
      <c r="L147" s="438">
        <v>0</v>
      </c>
      <c r="M147" s="438">
        <v>0</v>
      </c>
      <c r="N147" s="439">
        <f t="shared" si="52"/>
        <v>0</v>
      </c>
    </row>
    <row r="148" spans="2:14" ht="15" thickBot="1">
      <c r="B148" s="199" t="s">
        <v>221</v>
      </c>
      <c r="C148" s="200"/>
      <c r="D148" s="200"/>
      <c r="E148" s="201"/>
      <c r="F148" s="207">
        <f>SUM(F122:F147)</f>
        <v>0</v>
      </c>
      <c r="G148" s="207">
        <f t="shared" ref="G148:N148" si="53">SUM(G122:G147)</f>
        <v>0</v>
      </c>
      <c r="H148" s="207">
        <f t="shared" si="53"/>
        <v>0</v>
      </c>
      <c r="I148" s="207">
        <f t="shared" si="53"/>
        <v>0</v>
      </c>
      <c r="J148" s="207">
        <f t="shared" si="53"/>
        <v>0</v>
      </c>
      <c r="K148" s="207">
        <f t="shared" si="53"/>
        <v>0</v>
      </c>
      <c r="L148" s="207">
        <f t="shared" si="53"/>
        <v>0</v>
      </c>
      <c r="M148" s="207">
        <f t="shared" si="53"/>
        <v>0</v>
      </c>
      <c r="N148" s="207">
        <f t="shared" si="53"/>
        <v>0</v>
      </c>
    </row>
    <row r="150" spans="2:14" ht="46.8">
      <c r="B150" s="430" t="s">
        <v>373</v>
      </c>
      <c r="C150" s="430" t="s">
        <v>353</v>
      </c>
      <c r="D150" s="430" t="s">
        <v>354</v>
      </c>
      <c r="E150" s="431" t="s">
        <v>355</v>
      </c>
      <c r="F150" s="432" t="str">
        <f>F$3</f>
        <v/>
      </c>
      <c r="G150" s="432" t="str">
        <f>G$3</f>
        <v/>
      </c>
      <c r="H150" s="432" t="str">
        <f t="shared" ref="H150:M150" si="54">H$3</f>
        <v/>
      </c>
      <c r="I150" s="432" t="str">
        <f t="shared" si="54"/>
        <v/>
      </c>
      <c r="J150" s="432" t="str">
        <f t="shared" si="54"/>
        <v/>
      </c>
      <c r="K150" s="432" t="str">
        <f t="shared" si="54"/>
        <v/>
      </c>
      <c r="L150" s="432" t="str">
        <f t="shared" si="54"/>
        <v/>
      </c>
      <c r="M150" s="432" t="str">
        <f t="shared" si="54"/>
        <v/>
      </c>
      <c r="N150" s="425" t="s">
        <v>350</v>
      </c>
    </row>
    <row r="151" spans="2:14" outlineLevel="1">
      <c r="B151" s="436"/>
      <c r="C151" s="444"/>
      <c r="D151" s="436" t="str">
        <f t="shared" ref="D151:D157" si="55">IF(C151&lt;&gt;"",INDEX(NonSalaryCostCodes,MATCH(C151,NonSalaryCostCodeTitles,0)),"")</f>
        <v/>
      </c>
      <c r="E151" s="437"/>
      <c r="F151" s="438">
        <v>0</v>
      </c>
      <c r="G151" s="438">
        <v>0</v>
      </c>
      <c r="H151" s="438">
        <v>0</v>
      </c>
      <c r="I151" s="438">
        <v>0</v>
      </c>
      <c r="J151" s="438">
        <v>0</v>
      </c>
      <c r="K151" s="438">
        <v>0</v>
      </c>
      <c r="L151" s="438">
        <v>0</v>
      </c>
      <c r="M151" s="438">
        <v>0</v>
      </c>
      <c r="N151" s="439">
        <f>SUM(F151:M151)</f>
        <v>0</v>
      </c>
    </row>
    <row r="152" spans="2:14" outlineLevel="1">
      <c r="B152" s="436"/>
      <c r="C152" s="444"/>
      <c r="D152" s="436"/>
      <c r="E152" s="437"/>
      <c r="F152" s="438">
        <v>0</v>
      </c>
      <c r="G152" s="438">
        <v>0</v>
      </c>
      <c r="H152" s="438">
        <v>0</v>
      </c>
      <c r="I152" s="438">
        <v>0</v>
      </c>
      <c r="J152" s="438">
        <v>0</v>
      </c>
      <c r="K152" s="438">
        <v>0</v>
      </c>
      <c r="L152" s="438">
        <v>0</v>
      </c>
      <c r="M152" s="438">
        <v>0</v>
      </c>
      <c r="N152" s="439">
        <f t="shared" ref="N152:N157" si="56">SUM(F152:M152)</f>
        <v>0</v>
      </c>
    </row>
    <row r="153" spans="2:14" outlineLevel="1">
      <c r="B153" s="436"/>
      <c r="C153" s="444"/>
      <c r="D153" s="436" t="str">
        <f t="shared" si="55"/>
        <v/>
      </c>
      <c r="E153" s="437"/>
      <c r="F153" s="438">
        <v>0</v>
      </c>
      <c r="G153" s="438">
        <v>0</v>
      </c>
      <c r="H153" s="438">
        <v>0</v>
      </c>
      <c r="I153" s="438">
        <v>0</v>
      </c>
      <c r="J153" s="438">
        <v>0</v>
      </c>
      <c r="K153" s="438">
        <v>0</v>
      </c>
      <c r="L153" s="438">
        <v>0</v>
      </c>
      <c r="M153" s="438">
        <v>0</v>
      </c>
      <c r="N153" s="439">
        <f t="shared" si="56"/>
        <v>0</v>
      </c>
    </row>
    <row r="154" spans="2:14" outlineLevel="1">
      <c r="B154" s="436"/>
      <c r="C154" s="444"/>
      <c r="D154" s="436" t="str">
        <f t="shared" si="55"/>
        <v/>
      </c>
      <c r="E154" s="437"/>
      <c r="F154" s="438">
        <v>0</v>
      </c>
      <c r="G154" s="438">
        <v>0</v>
      </c>
      <c r="H154" s="438">
        <v>0</v>
      </c>
      <c r="I154" s="438">
        <v>0</v>
      </c>
      <c r="J154" s="438">
        <v>0</v>
      </c>
      <c r="K154" s="438">
        <v>0</v>
      </c>
      <c r="L154" s="438">
        <v>0</v>
      </c>
      <c r="M154" s="438">
        <v>0</v>
      </c>
      <c r="N154" s="439">
        <f t="shared" si="56"/>
        <v>0</v>
      </c>
    </row>
    <row r="155" spans="2:14" outlineLevel="1">
      <c r="B155" s="436"/>
      <c r="C155" s="444"/>
      <c r="D155" s="436" t="str">
        <f t="shared" si="55"/>
        <v/>
      </c>
      <c r="E155" s="437"/>
      <c r="F155" s="438">
        <v>0</v>
      </c>
      <c r="G155" s="438">
        <v>0</v>
      </c>
      <c r="H155" s="438">
        <v>0</v>
      </c>
      <c r="I155" s="438">
        <v>0</v>
      </c>
      <c r="J155" s="438">
        <v>0</v>
      </c>
      <c r="K155" s="438">
        <v>0</v>
      </c>
      <c r="L155" s="438">
        <v>0</v>
      </c>
      <c r="M155" s="438">
        <v>0</v>
      </c>
      <c r="N155" s="439">
        <f t="shared" si="56"/>
        <v>0</v>
      </c>
    </row>
    <row r="156" spans="2:14" outlineLevel="1">
      <c r="B156" s="436"/>
      <c r="C156" s="444"/>
      <c r="D156" s="436" t="str">
        <f t="shared" si="55"/>
        <v/>
      </c>
      <c r="E156" s="437"/>
      <c r="F156" s="438">
        <v>0</v>
      </c>
      <c r="G156" s="438">
        <v>0</v>
      </c>
      <c r="H156" s="438">
        <v>0</v>
      </c>
      <c r="I156" s="438">
        <v>0</v>
      </c>
      <c r="J156" s="438">
        <v>0</v>
      </c>
      <c r="K156" s="438">
        <v>0</v>
      </c>
      <c r="L156" s="438">
        <v>0</v>
      </c>
      <c r="M156" s="438">
        <v>0</v>
      </c>
      <c r="N156" s="439">
        <f t="shared" si="56"/>
        <v>0</v>
      </c>
    </row>
    <row r="157" spans="2:14" ht="15" outlineLevel="1" thickBot="1">
      <c r="B157" s="436"/>
      <c r="C157" s="443"/>
      <c r="D157" s="436" t="str">
        <f t="shared" si="55"/>
        <v/>
      </c>
      <c r="E157" s="437"/>
      <c r="F157" s="438">
        <v>0</v>
      </c>
      <c r="G157" s="438">
        <v>0</v>
      </c>
      <c r="H157" s="438">
        <v>0</v>
      </c>
      <c r="I157" s="438">
        <v>0</v>
      </c>
      <c r="J157" s="438">
        <v>0</v>
      </c>
      <c r="K157" s="438">
        <v>0</v>
      </c>
      <c r="L157" s="438">
        <v>0</v>
      </c>
      <c r="M157" s="438">
        <v>0</v>
      </c>
      <c r="N157" s="439">
        <f t="shared" si="56"/>
        <v>0</v>
      </c>
    </row>
    <row r="158" spans="2:14" ht="15" thickBot="1">
      <c r="B158" s="199" t="s">
        <v>221</v>
      </c>
      <c r="C158" s="200"/>
      <c r="D158" s="200"/>
      <c r="E158" s="201"/>
      <c r="F158" s="207">
        <f>SUM(F151:F157)</f>
        <v>0</v>
      </c>
      <c r="G158" s="207">
        <f t="shared" ref="G158:N158" si="57">SUM(G151:G157)</f>
        <v>0</v>
      </c>
      <c r="H158" s="207">
        <f t="shared" si="57"/>
        <v>0</v>
      </c>
      <c r="I158" s="207">
        <f t="shared" si="57"/>
        <v>0</v>
      </c>
      <c r="J158" s="207">
        <f t="shared" si="57"/>
        <v>0</v>
      </c>
      <c r="K158" s="207">
        <f t="shared" si="57"/>
        <v>0</v>
      </c>
      <c r="L158" s="207">
        <f t="shared" si="57"/>
        <v>0</v>
      </c>
      <c r="M158" s="207">
        <f t="shared" si="57"/>
        <v>0</v>
      </c>
      <c r="N158" s="207">
        <f t="shared" si="57"/>
        <v>0</v>
      </c>
    </row>
    <row r="179" spans="4:4">
      <c r="D179" s="445"/>
    </row>
  </sheetData>
  <sheetProtection algorithmName="SHA-512" hashValue="B8CN7CGZEfhpHfVSldzr6rPmKgIogScPcq/QUcIlAqjfxD63n45cswoml37D2UTPl/+JAaBnbWUdnk82eaWKzQ==" saltValue="KAyumVFsKv6mFwx4StMyKg==" spinCount="100000" sheet="1" objects="1" scenarios="1"/>
  <mergeCells count="1">
    <mergeCell ref="C2:N2"/>
  </mergeCells>
  <conditionalFormatting sqref="F21:M33">
    <cfRule type="expression" dxfId="42" priority="9">
      <formula>AND(F21&gt;0,OR(F$3="",$D21=""))</formula>
    </cfRule>
  </conditionalFormatting>
  <conditionalFormatting sqref="F37:M49">
    <cfRule type="expression" dxfId="41" priority="11">
      <formula>AND(F37&gt;0,OR(F$3="",$D37=""))</formula>
    </cfRule>
  </conditionalFormatting>
  <conditionalFormatting sqref="F54:M63">
    <cfRule type="expression" dxfId="40" priority="10">
      <formula>AND(F54&gt;0,OR(F$3="",$D54=""))</formula>
    </cfRule>
  </conditionalFormatting>
  <conditionalFormatting sqref="F67:M73">
    <cfRule type="expression" dxfId="39" priority="8">
      <formula>AND(F67&gt;0,OR(F$3="",$D67=""))</formula>
    </cfRule>
  </conditionalFormatting>
  <conditionalFormatting sqref="F77:M86">
    <cfRule type="expression" dxfId="38" priority="7">
      <formula>AND(F77&gt;0,OR(F$3="",$D77=""))</formula>
    </cfRule>
  </conditionalFormatting>
  <conditionalFormatting sqref="F90:M98">
    <cfRule type="expression" dxfId="37" priority="6">
      <formula>AND(F90&gt;0,OR(F$3="",$D90=""))</formula>
    </cfRule>
  </conditionalFormatting>
  <conditionalFormatting sqref="F102:M108">
    <cfRule type="expression" dxfId="36" priority="5">
      <formula>AND(F102&gt;0,OR(F$3="",$D102=""))</formula>
    </cfRule>
  </conditionalFormatting>
  <conditionalFormatting sqref="F112:M118">
    <cfRule type="expression" dxfId="35" priority="4">
      <formula>AND(F112&gt;0,OR(F$3="",$D112=""))</formula>
    </cfRule>
  </conditionalFormatting>
  <conditionalFormatting sqref="F122:M147">
    <cfRule type="expression" dxfId="34" priority="3">
      <formula>AND(F122&gt;0,OR(F$3="",$D122=""))</formula>
    </cfRule>
  </conditionalFormatting>
  <conditionalFormatting sqref="F149:M150">
    <cfRule type="cellIs" dxfId="33" priority="25" stopIfTrue="1" operator="equal">
      <formula>0</formula>
    </cfRule>
  </conditionalFormatting>
  <conditionalFormatting sqref="F151:M157">
    <cfRule type="expression" dxfId="32" priority="1">
      <formula>AND(F151&gt;0,OR(F$3="",$D151=""))</formula>
    </cfRule>
  </conditionalFormatting>
  <conditionalFormatting sqref="F34:N34 F51:N51">
    <cfRule type="cellIs" dxfId="31" priority="47" stopIfTrue="1" operator="equal">
      <formula>0</formula>
    </cfRule>
  </conditionalFormatting>
  <conditionalFormatting sqref="F64:N64">
    <cfRule type="cellIs" dxfId="30" priority="41" stopIfTrue="1" operator="equal">
      <formula>0</formula>
    </cfRule>
  </conditionalFormatting>
  <conditionalFormatting sqref="F74:N74">
    <cfRule type="cellIs" dxfId="29" priority="35" stopIfTrue="1" operator="equal">
      <formula>0</formula>
    </cfRule>
  </conditionalFormatting>
  <conditionalFormatting sqref="F87:N87">
    <cfRule type="cellIs" dxfId="28" priority="12" stopIfTrue="1" operator="equal">
      <formula>0</formula>
    </cfRule>
  </conditionalFormatting>
  <conditionalFormatting sqref="F99:N99">
    <cfRule type="cellIs" dxfId="27" priority="38" stopIfTrue="1" operator="equal">
      <formula>0</formula>
    </cfRule>
  </conditionalFormatting>
  <conditionalFormatting sqref="F109:N109">
    <cfRule type="cellIs" dxfId="26" priority="31" stopIfTrue="1" operator="equal">
      <formula>0</formula>
    </cfRule>
  </conditionalFormatting>
  <conditionalFormatting sqref="F119:N119 H150:M150">
    <cfRule type="cellIs" dxfId="25" priority="27" stopIfTrue="1" operator="equal">
      <formula>0</formula>
    </cfRule>
  </conditionalFormatting>
  <conditionalFormatting sqref="F158:N158">
    <cfRule type="cellIs" dxfId="24" priority="19" stopIfTrue="1" operator="equal">
      <formula>0</formula>
    </cfRule>
  </conditionalFormatting>
  <conditionalFormatting sqref="N21:N33">
    <cfRule type="cellIs" dxfId="23" priority="51" stopIfTrue="1" operator="equal">
      <formula>0</formula>
    </cfRule>
  </conditionalFormatting>
  <conditionalFormatting sqref="N37:N50">
    <cfRule type="cellIs" dxfId="22" priority="50" stopIfTrue="1" operator="equal">
      <formula>0</formula>
    </cfRule>
  </conditionalFormatting>
  <conditionalFormatting sqref="N54:N63">
    <cfRule type="cellIs" dxfId="21" priority="49" stopIfTrue="1" operator="equal">
      <formula>0</formula>
    </cfRule>
  </conditionalFormatting>
  <conditionalFormatting sqref="N67:N73">
    <cfRule type="cellIs" dxfId="20" priority="52" stopIfTrue="1" operator="equal">
      <formula>0</formula>
    </cfRule>
  </conditionalFormatting>
  <conditionalFormatting sqref="N77:N86">
    <cfRule type="cellIs" dxfId="19" priority="13" stopIfTrue="1" operator="equal">
      <formula>0</formula>
    </cfRule>
  </conditionalFormatting>
  <conditionalFormatting sqref="N89:N98">
    <cfRule type="cellIs" dxfId="18" priority="46" stopIfTrue="1" operator="equal">
      <formula>0</formula>
    </cfRule>
  </conditionalFormatting>
  <conditionalFormatting sqref="N102:N108">
    <cfRule type="cellIs" dxfId="17" priority="32" stopIfTrue="1" operator="equal">
      <formula>0</formula>
    </cfRule>
  </conditionalFormatting>
  <conditionalFormatting sqref="N112:N118">
    <cfRule type="cellIs" dxfId="16" priority="28" stopIfTrue="1" operator="equal">
      <formula>0</formula>
    </cfRule>
  </conditionalFormatting>
  <conditionalFormatting sqref="N122:N147">
    <cfRule type="cellIs" dxfId="15" priority="16" stopIfTrue="1" operator="equal">
      <formula>0</formula>
    </cfRule>
  </conditionalFormatting>
  <conditionalFormatting sqref="N149:N157 F148:N150">
    <cfRule type="cellIs" dxfId="14" priority="23" stopIfTrue="1" operator="equal">
      <formula>0</formula>
    </cfRule>
  </conditionalFormatting>
  <conditionalFormatting sqref="N151:N157">
    <cfRule type="cellIs" dxfId="13" priority="20" stopIfTrue="1" operator="equal">
      <formula>0</formula>
    </cfRule>
  </conditionalFormatting>
  <dataValidations count="1">
    <dataValidation type="list" allowBlank="1" showInputMessage="1" showErrorMessage="1" sqref="C89" xr:uid="{400810BF-6E2B-984E-9ACE-41600834BE21}">
      <formula1>OPERATING</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0C698249-C2E7-4F4B-B038-1B1DFFE0E791}">
          <x14:formula1>
            <xm:f>_xlfn.ANCHORARRAY('Non-salary cost codes'!$L$2)</xm:f>
          </x14:formula1>
          <xm:sqref>C77:C86</xm:sqref>
        </x14:dataValidation>
        <x14:dataValidation type="list" allowBlank="1" showInputMessage="1" showErrorMessage="1" xr:uid="{B34FEE69-C9E7-D54A-BB0E-D4BFC214E338}">
          <x14:formula1>
            <xm:f>_xlfn.ANCHORARRAY('Non-salary cost codes'!$G$2)</xm:f>
          </x14:formula1>
          <xm:sqref>C21:C33</xm:sqref>
        </x14:dataValidation>
        <x14:dataValidation type="list" allowBlank="1" showInputMessage="1" showErrorMessage="1" xr:uid="{02406B67-2B85-7643-81E8-DE6C7B044BE5}">
          <x14:formula1>
            <xm:f>_xlfn.ANCHORARRAY('Non-salary cost codes'!$H$2)</xm:f>
          </x14:formula1>
          <xm:sqref>C37:C50</xm:sqref>
        </x14:dataValidation>
        <x14:dataValidation type="list" allowBlank="1" showInputMessage="1" showErrorMessage="1" xr:uid="{5C797A2F-093C-A445-AE9A-22AB88EAB50D}">
          <x14:formula1>
            <xm:f>_xlfn.ANCHORARRAY('Non-salary cost codes'!$I$2)</xm:f>
          </x14:formula1>
          <xm:sqref>C54:C63</xm:sqref>
        </x14:dataValidation>
        <x14:dataValidation type="list" allowBlank="1" showInputMessage="1" showErrorMessage="1" xr:uid="{58869A2E-95AE-A748-8891-84228DC9E651}">
          <x14:formula1>
            <xm:f>_xlfn.ANCHORARRAY('Non-salary cost codes'!$K$2)</xm:f>
          </x14:formula1>
          <xm:sqref>C67:C73</xm:sqref>
        </x14:dataValidation>
        <x14:dataValidation type="list" allowBlank="1" showInputMessage="1" showErrorMessage="1" xr:uid="{B31137A8-C2F9-CE40-A03B-0F3944FD21C7}">
          <x14:formula1>
            <xm:f>_xlfn.ANCHORARRAY('Non-salary cost codes'!$M$2)</xm:f>
          </x14:formula1>
          <xm:sqref>C90:C98</xm:sqref>
        </x14:dataValidation>
        <x14:dataValidation type="list" allowBlank="1" showInputMessage="1" showErrorMessage="1" xr:uid="{294AF109-9862-1842-9F20-0A832853C8EA}">
          <x14:formula1>
            <xm:f>_xlfn.ANCHORARRAY('Non-salary cost codes'!$N$2)</xm:f>
          </x14:formula1>
          <xm:sqref>C102:C108</xm:sqref>
        </x14:dataValidation>
        <x14:dataValidation type="list" allowBlank="1" showInputMessage="1" showErrorMessage="1" xr:uid="{553BA301-FC22-6440-AF18-0488A9653594}">
          <x14:formula1>
            <xm:f>_xlfn.ANCHORARRAY('Non-salary cost codes'!$P$2)</xm:f>
          </x14:formula1>
          <xm:sqref>C151:C157</xm:sqref>
        </x14:dataValidation>
        <x14:dataValidation type="list" allowBlank="1" showInputMessage="1" showErrorMessage="1" xr:uid="{BD5C861F-71D6-BB4D-A2CD-3373FDDDD57A}">
          <x14:formula1>
            <xm:f>_xlfn.ANCHORARRAY('Non-salary cost codes'!$O$2)</xm:f>
          </x14:formula1>
          <xm:sqref>C112:C118</xm:sqref>
        </x14:dataValidation>
        <x14:dataValidation type="list" allowBlank="1" showInputMessage="1" showErrorMessage="1" xr:uid="{AA16DC21-A172-41C0-A590-0D45BC02148E}">
          <x14:formula1>
            <xm:f>_xlfn.ANCHORARRAY('Non-salary cost codes'!$J$2)</xm:f>
          </x14:formula1>
          <xm:sqref>C122:C147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B2FF-047C-48B3-BBF9-741E6785F4FD}">
  <sheetPr codeName="Sheet4">
    <tabColor rgb="FFFF0000"/>
  </sheetPr>
  <dimension ref="A2:R153"/>
  <sheetViews>
    <sheetView showGridLines="0" topLeftCell="A44" zoomScale="85" zoomScaleNormal="85" zoomScalePageLayoutView="130" workbookViewId="0">
      <selection activeCell="E52" sqref="E52"/>
    </sheetView>
  </sheetViews>
  <sheetFormatPr defaultColWidth="9.109375" defaultRowHeight="13.8" outlineLevelRow="2"/>
  <cols>
    <col min="1" max="1" width="2.44140625" style="51" customWidth="1"/>
    <col min="2" max="2" width="10.44140625" style="51" customWidth="1"/>
    <col min="3" max="3" width="56.5546875" style="52" customWidth="1"/>
    <col min="4" max="4" width="6.5546875" style="53" customWidth="1"/>
    <col min="5" max="5" width="12.88671875" style="51" customWidth="1"/>
    <col min="6" max="6" width="4" style="51" customWidth="1"/>
    <col min="7" max="7" width="11.6640625" style="51" bestFit="1" customWidth="1"/>
    <col min="8" max="13" width="10.5546875" style="51" customWidth="1"/>
    <col min="14" max="14" width="13.5546875" style="51" customWidth="1"/>
    <col min="15" max="15" width="9.44140625" style="79" customWidth="1"/>
    <col min="16" max="16384" width="9.109375" style="6"/>
  </cols>
  <sheetData>
    <row r="2" spans="2:16" ht="41.25" customHeight="1">
      <c r="C2" s="575" t="s">
        <v>399</v>
      </c>
      <c r="D2" s="575"/>
      <c r="E2" s="575"/>
      <c r="F2" s="575"/>
      <c r="G2" s="575"/>
      <c r="H2" s="575"/>
      <c r="I2" s="575"/>
      <c r="J2" s="575"/>
      <c r="K2" s="575"/>
      <c r="L2" s="575"/>
      <c r="M2" s="575"/>
      <c r="N2" s="575"/>
    </row>
    <row r="3" spans="2:16" ht="30" customHeight="1">
      <c r="B3" s="71"/>
      <c r="C3" s="455" t="s">
        <v>400</v>
      </c>
      <c r="D3" s="59"/>
      <c r="E3" s="455" t="s">
        <v>221</v>
      </c>
      <c r="G3" s="455" t="str">
        <f>'Summary Sheet'!B22</f>
        <v/>
      </c>
      <c r="H3" s="455" t="str">
        <f>'Summary Sheet'!C22</f>
        <v/>
      </c>
      <c r="I3" s="455" t="str">
        <f>'Summary Sheet'!D22</f>
        <v/>
      </c>
      <c r="J3" s="455" t="str">
        <f>'Summary Sheet'!E22</f>
        <v/>
      </c>
      <c r="K3" s="455" t="str">
        <f>'Summary Sheet'!F22</f>
        <v/>
      </c>
      <c r="L3" s="455" t="str">
        <f>'Summary Sheet'!G22</f>
        <v/>
      </c>
      <c r="M3" s="455" t="str">
        <f>'Summary Sheet'!H22</f>
        <v/>
      </c>
      <c r="N3" s="455" t="str">
        <f>'Summary Sheet'!I22</f>
        <v/>
      </c>
    </row>
    <row r="4" spans="2:16">
      <c r="C4" s="456" t="s">
        <v>401</v>
      </c>
      <c r="G4" s="457"/>
      <c r="H4" s="457"/>
      <c r="I4" s="457"/>
      <c r="J4" s="457"/>
      <c r="K4" s="457"/>
      <c r="L4" s="457"/>
      <c r="M4" s="457"/>
      <c r="N4" s="457"/>
      <c r="P4" s="340"/>
    </row>
    <row r="5" spans="2:16">
      <c r="C5" s="458" t="s">
        <v>402</v>
      </c>
      <c r="G5" s="459">
        <f>G4+F132</f>
        <v>0</v>
      </c>
      <c r="H5" s="459">
        <f t="shared" ref="H5:N5" si="0">H4+G132</f>
        <v>0</v>
      </c>
      <c r="I5" s="459">
        <f t="shared" si="0"/>
        <v>0</v>
      </c>
      <c r="J5" s="459">
        <f t="shared" si="0"/>
        <v>0</v>
      </c>
      <c r="K5" s="459">
        <f t="shared" si="0"/>
        <v>0</v>
      </c>
      <c r="L5" s="459">
        <f t="shared" si="0"/>
        <v>0</v>
      </c>
      <c r="M5" s="459">
        <f t="shared" si="0"/>
        <v>0</v>
      </c>
      <c r="N5" s="459">
        <f t="shared" si="0"/>
        <v>0</v>
      </c>
    </row>
    <row r="6" spans="2:16" ht="20.25" customHeight="1">
      <c r="B6" s="586" t="s">
        <v>403</v>
      </c>
      <c r="C6" s="586"/>
      <c r="D6" s="586"/>
      <c r="E6" s="586"/>
      <c r="F6" s="178"/>
      <c r="G6" s="178"/>
      <c r="H6" s="178"/>
      <c r="I6" s="178"/>
      <c r="J6" s="178"/>
      <c r="K6" s="178"/>
      <c r="L6" s="178"/>
      <c r="M6" s="226"/>
      <c r="N6" s="226"/>
    </row>
    <row r="7" spans="2:16" outlineLevel="1">
      <c r="B7" s="72" t="s">
        <v>404</v>
      </c>
      <c r="C7" s="72"/>
      <c r="D7" s="59"/>
      <c r="E7" s="15"/>
      <c r="G7" s="15"/>
      <c r="H7" s="15"/>
      <c r="I7" s="15"/>
      <c r="J7" s="15"/>
      <c r="K7" s="15"/>
      <c r="L7" s="15"/>
      <c r="M7" s="15"/>
      <c r="N7" s="15"/>
      <c r="O7" s="15"/>
    </row>
    <row r="8" spans="2:16" ht="14.1" customHeight="1" outlineLevel="2">
      <c r="B8" s="460">
        <v>20101</v>
      </c>
      <c r="C8" s="458" t="s">
        <v>131</v>
      </c>
      <c r="D8" s="59"/>
      <c r="E8" s="461">
        <f t="shared" ref="E8:E13" si="1">SUM(G8:N8)</f>
        <v>0</v>
      </c>
      <c r="F8" s="228"/>
      <c r="G8" s="461" cm="1">
        <f t="array" ref="G8">SUM(PrjSalaries*(PrjSalaryYears=G$3)*(PrjEmplTypes=INDEX(CostCodeTitles,MATCH($B8,CostCodesOnly,0),1)),(ManSalary*(ManSalaryYears=G$3)*(ManEmplTypes=INDEX(CostCodeTitles,MATCH($B8,CostCodesOnly,0),1))))</f>
        <v>0</v>
      </c>
      <c r="H8" s="461" cm="1">
        <f t="array" ref="H8">SUMPRODUCT(PrjSalaries*(PrjSalaryYears=H$3)*(PrjEmplTypes=INDEX(CostCodeTitles,MATCH($B8,CostCodesOnly,0),1)))+
SUMPRODUCT(ManSalary*(ManSalaryYears=H$3)*(ManEmplTypes=INDEX(CostCodeTitles,MATCH($B8,CostCodesOnly,0),1)))</f>
        <v>0</v>
      </c>
      <c r="I8" s="461" cm="1">
        <f t="array" ref="I8">SUMPRODUCT(PrjSalaries*(PrjSalaryYears=I$3)*(PrjEmplTypes=INDEX(CostCodeTitles,MATCH($B8,CostCodesOnly,0),1)))+
SUMPRODUCT(ManSalary*(ManSalaryYears=I$3)*(ManEmplTypes=INDEX(CostCodeTitles,MATCH($B8,CostCodesOnly,0),1)))</f>
        <v>0</v>
      </c>
      <c r="J8" s="461" cm="1">
        <f t="array" ref="J8">SUMPRODUCT(PrjSalaries*(PrjSalaryYears=J$3)*(PrjEmplTypes=INDEX(CostCodeTitles,MATCH($B8,CostCodesOnly,0),1)))+
SUMPRODUCT(ManSalary*(ManSalaryYears=J$3)*(ManEmplTypes=INDEX(CostCodeTitles,MATCH($B8,CostCodesOnly,0),1)))</f>
        <v>0</v>
      </c>
      <c r="K8" s="461" cm="1">
        <f t="array" ref="K8">SUMPRODUCT(PrjSalaries*(PrjSalaryYears=K$3)*(PrjEmplTypes=INDEX(CostCodeTitles,MATCH($B8,CostCodesOnly,0),1)))+
SUMPRODUCT(ManSalary*(ManSalaryYears=K$3)*(ManEmplTypes=INDEX(CostCodeTitles,MATCH($B8,CostCodesOnly,0),1)))</f>
        <v>0</v>
      </c>
      <c r="L8" s="461" cm="1">
        <f t="array" ref="L8">SUMPRODUCT(PrjSalaries*(PrjSalaryYears=L$3)*(PrjEmplTypes=INDEX(CostCodeTitles,MATCH($B8,CostCodesOnly,0),1)))+
SUMPRODUCT(ManSalary*(ManSalaryYears=L$3)*(ManEmplTypes=INDEX(CostCodeTitles,MATCH($B8,CostCodesOnly,0),1)))</f>
        <v>0</v>
      </c>
      <c r="M8" s="461" cm="1">
        <f t="array" ref="M8">SUMPRODUCT(PrjSalaries*(PrjSalaryYears=M$3)*(PrjEmplTypes=INDEX(CostCodeTitles,MATCH($B8,CostCodesOnly,0),1)))+
SUMPRODUCT(ManSalary*(ManSalaryYears=M$3)*(ManEmplTypes=INDEX(CostCodeTitles,MATCH($B8,CostCodesOnly,0),1)))</f>
        <v>0</v>
      </c>
      <c r="N8" s="461" cm="1">
        <f t="array" ref="N8">SUMPRODUCT(PrjSalaries*(PrjSalaryYears=N$3)*(PrjEmplTypes=INDEX(CostCodeTitles,MATCH($B8,CostCodesOnly,0),1)))+
SUMPRODUCT(ManSalary*(ManSalaryYears=N$3)*(ManEmplTypes=INDEX(CostCodeTitles,MATCH($B8,CostCodesOnly,0),1)))</f>
        <v>0</v>
      </c>
      <c r="O8" s="231"/>
    </row>
    <row r="9" spans="2:16" ht="14.1" customHeight="1" outlineLevel="2">
      <c r="B9" s="460">
        <v>20102</v>
      </c>
      <c r="C9" s="458" t="s">
        <v>135</v>
      </c>
      <c r="D9" s="59"/>
      <c r="E9" s="461">
        <f t="shared" si="1"/>
        <v>0</v>
      </c>
      <c r="F9" s="228"/>
      <c r="G9" s="461" cm="1">
        <f t="array" ref="G9">SUMPRODUCT(PrjSalaries*(PrjSalaryYears=G$3)*(PrjEmplTypes=INDEX(CostCodeTitles,MATCH($B9,CostCodesOnly,0),1)))+
SUMPRODUCT(ManSalary*(ManSalaryYears=G$3)*(ManEmplTypes=INDEX(CostCodeTitles,MATCH($B9,CostCodesOnly,0),1)))</f>
        <v>0</v>
      </c>
      <c r="H9" s="461" cm="1">
        <f t="array" ref="H9">SUMPRODUCT(PrjSalaries*(PrjSalaryYears=H$3)*(PrjEmplTypes=INDEX(CostCodeTitles,MATCH($B9,CostCodesOnly,0),1)))+
SUMPRODUCT(ManSalary*(ManSalaryYears=H$3)*(ManEmplTypes=INDEX(CostCodeTitles,MATCH($B9,CostCodesOnly,0),1)))</f>
        <v>0</v>
      </c>
      <c r="I9" s="461" cm="1">
        <f t="array" ref="I9">SUMPRODUCT(PrjSalaries*(PrjSalaryYears=I$3)*(PrjEmplTypes=INDEX(CostCodeTitles,MATCH($B9,CostCodesOnly,0),1)))+
SUMPRODUCT(ManSalary*(ManSalaryYears=I$3)*(ManEmplTypes=INDEX(CostCodeTitles,MATCH($B9,CostCodesOnly,0),1)))</f>
        <v>0</v>
      </c>
      <c r="J9" s="461" cm="1">
        <f t="array" ref="J9">SUMPRODUCT(PrjSalaries*(PrjSalaryYears=J$3)*(PrjEmplTypes=INDEX(CostCodeTitles,MATCH($B9,CostCodesOnly,0),1)))+
SUMPRODUCT(ManSalary*(ManSalaryYears=J$3)*(ManEmplTypes=INDEX(CostCodeTitles,MATCH($B9,CostCodesOnly,0),1)))</f>
        <v>0</v>
      </c>
      <c r="K9" s="461" cm="1">
        <f t="array" ref="K9">SUMPRODUCT(PrjSalaries*(PrjSalaryYears=K$3)*(PrjEmplTypes=INDEX(CostCodeTitles,MATCH($B9,CostCodesOnly,0),1)))+
SUMPRODUCT(ManSalary*(ManSalaryYears=K$3)*(ManEmplTypes=INDEX(CostCodeTitles,MATCH($B9,CostCodesOnly,0),1)))</f>
        <v>0</v>
      </c>
      <c r="L9" s="461" cm="1">
        <f t="array" ref="L9">SUMPRODUCT(PrjSalaries*(PrjSalaryYears=L$3)*(PrjEmplTypes=INDEX(CostCodeTitles,MATCH($B9,CostCodesOnly,0),1)))+
SUMPRODUCT(ManSalary*(ManSalaryYears=L$3)*(ManEmplTypes=INDEX(CostCodeTitles,MATCH($B9,CostCodesOnly,0),1)))</f>
        <v>0</v>
      </c>
      <c r="M9" s="461" cm="1">
        <f t="array" ref="M9">SUMPRODUCT(PrjSalaries*(PrjSalaryYears=M$3)*(PrjEmplTypes=INDEX(CostCodeTitles,MATCH($B9,CostCodesOnly,0),1)))+
SUMPRODUCT(ManSalary*(ManSalaryYears=M$3)*(ManEmplTypes=INDEX(CostCodeTitles,MATCH($B9,CostCodesOnly,0),1)))</f>
        <v>0</v>
      </c>
      <c r="N9" s="461" cm="1">
        <f t="array" ref="N9">SUMPRODUCT(PrjSalaries*(PrjSalaryYears=N$3)*(PrjEmplTypes=INDEX(CostCodeTitles,MATCH($B9,CostCodesOnly,0),1)))+
SUMPRODUCT(ManSalary*(ManSalaryYears=N$3)*(ManEmplTypes=INDEX(CostCodeTitles,MATCH($B9,CostCodesOnly,0),1)))</f>
        <v>0</v>
      </c>
      <c r="O9" s="231"/>
    </row>
    <row r="10" spans="2:16" ht="14.1" customHeight="1" outlineLevel="2">
      <c r="B10" s="460">
        <v>20103</v>
      </c>
      <c r="C10" s="458" t="s">
        <v>139</v>
      </c>
      <c r="D10" s="59"/>
      <c r="E10" s="461">
        <f t="shared" si="1"/>
        <v>0</v>
      </c>
      <c r="F10" s="228"/>
      <c r="G10" s="461" cm="1">
        <f t="array" ref="G10">SUMPRODUCT(CasualSalaries*(CasualSalaryYears=G$3)*(CasualSalaryHdrs="Salary")*(CasualSalaryEmplTypes=INDEX(CostCodeTitles,MATCH($B10,CostCodesOnly,0),1)))</f>
        <v>0</v>
      </c>
      <c r="H10" s="461" cm="1">
        <f t="array" ref="H10">SUMPRODUCT(CasualSalaries*(CasualSalaryYears=H$3)*(CasualSalaryHdrs="Salary")*(CasualSalaryEmplTypes=INDEX(CostCodeTitles,MATCH($B10,CostCodesOnly,0),1)))</f>
        <v>0</v>
      </c>
      <c r="I10" s="461" cm="1">
        <f t="array" ref="I10">SUMPRODUCT(CasualSalaries*(CasualSalaryYears=I$3)*(CasualSalaryHdrs="Salary")*(CasualSalaryEmplTypes=INDEX(CostCodeTitles,MATCH($B10,CostCodesOnly,0),1)))</f>
        <v>0</v>
      </c>
      <c r="J10" s="461" cm="1">
        <f t="array" ref="J10">SUMPRODUCT(CasualSalaries*(CasualSalaryYears=J$3)*(CasualSalaryHdrs="Salary")*(CasualSalaryEmplTypes=INDEX(CostCodeTitles,MATCH($B10,CostCodesOnly,0),1)))</f>
        <v>0</v>
      </c>
      <c r="K10" s="461" cm="1">
        <f t="array" ref="K10">SUMPRODUCT(CasualSalaries*(CasualSalaryYears=K$3)*(CasualSalaryHdrs="Salary")*(CasualSalaryEmplTypes=INDEX(CostCodeTitles,MATCH($B10,CostCodesOnly,0),1)))</f>
        <v>0</v>
      </c>
      <c r="L10" s="461" cm="1">
        <f t="array" ref="L10">SUMPRODUCT(CasualSalaries*(CasualSalaryYears=L$3)*(CasualSalaryHdrs="Salary")*(CasualSalaryEmplTypes=INDEX(CostCodeTitles,MATCH($B10,CostCodesOnly,0),1)))</f>
        <v>0</v>
      </c>
      <c r="M10" s="461" cm="1">
        <f t="array" ref="M10">SUMPRODUCT(CasualSalaries*(CasualSalaryYears=M$3)*(CasualSalaryHdrs="Salary")*(CasualSalaryEmplTypes=INDEX(CostCodeTitles,MATCH($B10,CostCodesOnly,0),1)))</f>
        <v>0</v>
      </c>
      <c r="N10" s="461" cm="1">
        <f t="array" ref="N10">SUMPRODUCT(CasualSalaries*(CasualSalaryYears=N$3)*(CasualSalaryHdrs="Salary")*(CasualSalaryEmplTypes=INDEX(CostCodeTitles,MATCH($B10,CostCodesOnly,0),1)))</f>
        <v>0</v>
      </c>
      <c r="O10" s="231"/>
    </row>
    <row r="11" spans="2:16" ht="14.1" customHeight="1" outlineLevel="2">
      <c r="B11" s="460">
        <v>20201</v>
      </c>
      <c r="C11" s="458" t="s">
        <v>151</v>
      </c>
      <c r="D11" s="59"/>
      <c r="E11" s="461">
        <f t="shared" si="1"/>
        <v>0</v>
      </c>
      <c r="F11" s="228"/>
      <c r="G11" s="461" cm="1">
        <f t="array" ref="G11">SUMPRODUCT(PrjSalaries*(PrjSalaryYears=G$3)*(PrjEmplTypes=INDEX(CostCodeTitles,MATCH($B11,CostCodesOnly,0),1)))+
SUMPRODUCT(ManSalary*(ManSalaryYears=G$3)*(ManEmplTypes=INDEX(CostCodeTitles,MATCH($B11,CostCodesOnly,0),1)))</f>
        <v>0</v>
      </c>
      <c r="H11" s="461" cm="1">
        <f t="array" ref="H11">SUMPRODUCT(PrjSalaries*(PrjSalaryYears=H$3)*(PrjEmplTypes=INDEX(CostCodeTitles,MATCH($B11,CostCodesOnly,0),1)))+
SUMPRODUCT(ManSalary*(ManSalaryYears=H$3)*(ManEmplTypes=INDEX(CostCodeTitles,MATCH($B11,CostCodesOnly,0),1)))</f>
        <v>0</v>
      </c>
      <c r="I11" s="461" cm="1">
        <f t="array" ref="I11">SUMPRODUCT(PrjSalaries*(PrjSalaryYears=I$3)*(PrjEmplTypes=INDEX(CostCodeTitles,MATCH($B11,CostCodesOnly,0),1)))+
SUMPRODUCT(ManSalary*(ManSalaryYears=I$3)*(ManEmplTypes=INDEX(CostCodeTitles,MATCH($B11,CostCodesOnly,0),1)))</f>
        <v>0</v>
      </c>
      <c r="J11" s="461" cm="1">
        <f t="array" ref="J11">SUMPRODUCT(PrjSalaries*(PrjSalaryYears=J$3)*(PrjEmplTypes=INDEX(CostCodeTitles,MATCH($B11,CostCodesOnly,0),1)))+
SUMPRODUCT(ManSalary*(ManSalaryYears=J$3)*(ManEmplTypes=INDEX(CostCodeTitles,MATCH($B11,CostCodesOnly,0),1)))</f>
        <v>0</v>
      </c>
      <c r="K11" s="461" cm="1">
        <f t="array" ref="K11">SUMPRODUCT(PrjSalaries*(PrjSalaryYears=K$3)*(PrjEmplTypes=INDEX(CostCodeTitles,MATCH($B11,CostCodesOnly,0),1)))+
SUMPRODUCT(ManSalary*(ManSalaryYears=K$3)*(ManEmplTypes=INDEX(CostCodeTitles,MATCH($B11,CostCodesOnly,0),1)))</f>
        <v>0</v>
      </c>
      <c r="L11" s="461" cm="1">
        <f t="array" ref="L11">SUMPRODUCT(PrjSalaries*(PrjSalaryYears=L$3)*(PrjEmplTypes=INDEX(CostCodeTitles,MATCH($B11,CostCodesOnly,0),1)))+
SUMPRODUCT(ManSalary*(ManSalaryYears=L$3)*(ManEmplTypes=INDEX(CostCodeTitles,MATCH($B11,CostCodesOnly,0),1)))</f>
        <v>0</v>
      </c>
      <c r="M11" s="461" cm="1">
        <f t="array" ref="M11">SUMPRODUCT(PrjSalaries*(PrjSalaryYears=M$3)*(PrjEmplTypes=INDEX(CostCodeTitles,MATCH($B11,CostCodesOnly,0),1)))+
SUMPRODUCT(ManSalary*(ManSalaryYears=M$3)*(ManEmplTypes=INDEX(CostCodeTitles,MATCH($B11,CostCodesOnly,0),1)))</f>
        <v>0</v>
      </c>
      <c r="N11" s="461" cm="1">
        <f t="array" ref="N11">SUMPRODUCT(PrjSalaries*(PrjSalaryYears=N$3)*(PrjEmplTypes=INDEX(CostCodeTitles,MATCH($B11,CostCodesOnly,0),1)))+
SUMPRODUCT(ManSalary*(ManSalaryYears=N$3)*(ManEmplTypes=INDEX(CostCodeTitles,MATCH($B11,CostCodesOnly,0),1)))</f>
        <v>0</v>
      </c>
      <c r="O11" s="231"/>
    </row>
    <row r="12" spans="2:16" ht="14.1" customHeight="1" outlineLevel="2">
      <c r="B12" s="460">
        <v>20202</v>
      </c>
      <c r="C12" s="458" t="s">
        <v>155</v>
      </c>
      <c r="D12" s="59"/>
      <c r="E12" s="461">
        <f t="shared" si="1"/>
        <v>0</v>
      </c>
      <c r="F12" s="228"/>
      <c r="G12" s="461" cm="1">
        <f t="array" ref="G12">SUMPRODUCT(PrjSalaries*(PrjSalaryYears=G$3)*(PrjEmplTypes=INDEX(CostCodeTitles,MATCH($B12,CostCodesOnly,0),1)))+
SUMPRODUCT(ManSalary*(ManSalaryYears=G$3)*(ManEmplTypes=INDEX(CostCodeTitles,MATCH($B12,CostCodesOnly,0),1)))</f>
        <v>0</v>
      </c>
      <c r="H12" s="461" cm="1">
        <f t="array" ref="H12">SUMPRODUCT(PrjSalaries*(PrjSalaryYears=H$3)*(PrjEmplTypes=INDEX(CostCodeTitles,MATCH($B12,CostCodesOnly,0),1)))+
SUMPRODUCT(ManSalary*(ManSalaryYears=H$3)*(ManEmplTypes=INDEX(CostCodeTitles,MATCH($B12,CostCodesOnly,0),1)))</f>
        <v>0</v>
      </c>
      <c r="I12" s="461" cm="1">
        <f t="array" ref="I12">SUMPRODUCT(PrjSalaries*(PrjSalaryYears=I$3)*(PrjEmplTypes=INDEX(CostCodeTitles,MATCH($B12,CostCodesOnly,0),1)))+
SUMPRODUCT(ManSalary*(ManSalaryYears=I$3)*(ManEmplTypes=INDEX(CostCodeTitles,MATCH($B12,CostCodesOnly,0),1)))</f>
        <v>0</v>
      </c>
      <c r="J12" s="461" cm="1">
        <f t="array" ref="J12">SUMPRODUCT(PrjSalaries*(PrjSalaryYears=J$3)*(PrjEmplTypes=INDEX(CostCodeTitles,MATCH($B12,CostCodesOnly,0),1)))+
SUMPRODUCT(ManSalary*(ManSalaryYears=J$3)*(ManEmplTypes=INDEX(CostCodeTitles,MATCH($B12,CostCodesOnly,0),1)))</f>
        <v>0</v>
      </c>
      <c r="K12" s="461" cm="1">
        <f t="array" ref="K12">SUMPRODUCT(PrjSalaries*(PrjSalaryYears=K$3)*(PrjEmplTypes=INDEX(CostCodeTitles,MATCH($B12,CostCodesOnly,0),1)))+
SUMPRODUCT(ManSalary*(ManSalaryYears=K$3)*(ManEmplTypes=INDEX(CostCodeTitles,MATCH($B12,CostCodesOnly,0),1)))</f>
        <v>0</v>
      </c>
      <c r="L12" s="461" cm="1">
        <f t="array" ref="L12">SUMPRODUCT(PrjSalaries*(PrjSalaryYears=L$3)*(PrjEmplTypes=INDEX(CostCodeTitles,MATCH($B12,CostCodesOnly,0),1)))+
SUMPRODUCT(ManSalary*(ManSalaryYears=L$3)*(ManEmplTypes=INDEX(CostCodeTitles,MATCH($B12,CostCodesOnly,0),1)))</f>
        <v>0</v>
      </c>
      <c r="M12" s="461" cm="1">
        <f t="array" ref="M12">SUMPRODUCT(PrjSalaries*(PrjSalaryYears=M$3)*(PrjEmplTypes=INDEX(CostCodeTitles,MATCH($B12,CostCodesOnly,0),1)))+
SUMPRODUCT(ManSalary*(ManSalaryYears=M$3)*(ManEmplTypes=INDEX(CostCodeTitles,MATCH($B12,CostCodesOnly,0),1)))</f>
        <v>0</v>
      </c>
      <c r="N12" s="461" cm="1">
        <f t="array" ref="N12">SUMPRODUCT(PrjSalaries*(PrjSalaryYears=N$3)*(PrjEmplTypes=INDEX(CostCodeTitles,MATCH($B12,CostCodesOnly,0),1)))+
SUMPRODUCT(ManSalary*(ManSalaryYears=N$3)*(ManEmplTypes=INDEX(CostCodeTitles,MATCH($B12,CostCodesOnly,0),1)))</f>
        <v>0</v>
      </c>
      <c r="O12" s="231"/>
    </row>
    <row r="13" spans="2:16" ht="14.1" customHeight="1" outlineLevel="2">
      <c r="B13" s="460">
        <v>20203</v>
      </c>
      <c r="C13" s="458" t="s">
        <v>157</v>
      </c>
      <c r="D13" s="59"/>
      <c r="E13" s="461">
        <f t="shared" si="1"/>
        <v>0</v>
      </c>
      <c r="F13" s="228"/>
      <c r="G13" s="461" cm="1">
        <f t="array" ref="G13">SUMPRODUCT(CasualSalaries*(CasualSalaryYears=G$3)*(CasualSalaryHdrs="Salary")*(CasualSalaryEmplTypes=INDEX(CostCodeTitles,MATCH($B13,CostCodesOnly,0),1)))</f>
        <v>0</v>
      </c>
      <c r="H13" s="461" cm="1">
        <f t="array" ref="H13">SUMPRODUCT(CasualSalaries*(CasualSalaryYears=H$3)*(CasualSalaryHdrs="Salary")*(CasualSalaryEmplTypes=INDEX(CostCodeTitles,MATCH($B13,CostCodesOnly,0),1)))</f>
        <v>0</v>
      </c>
      <c r="I13" s="461" cm="1">
        <f t="array" ref="I13">SUMPRODUCT(CasualSalaries*(CasualSalaryYears=I$3)*(CasualSalaryHdrs="Salary")*(CasualSalaryEmplTypes=INDEX(CostCodeTitles,MATCH($B13,CostCodesOnly,0),1)))</f>
        <v>0</v>
      </c>
      <c r="J13" s="461" cm="1">
        <f t="array" ref="J13">SUMPRODUCT(CasualSalaries*(CasualSalaryYears=J$3)*(CasualSalaryHdrs="Salary")*(CasualSalaryEmplTypes=INDEX(CostCodeTitles,MATCH($B13,CostCodesOnly,0),1)))</f>
        <v>0</v>
      </c>
      <c r="K13" s="461" cm="1">
        <f t="array" ref="K13">SUMPRODUCT(CasualSalaries*(CasualSalaryYears=K$3)*(CasualSalaryHdrs="Salary")*(CasualSalaryEmplTypes=INDEX(CostCodeTitles,MATCH($B13,CostCodesOnly,0),1)))</f>
        <v>0</v>
      </c>
      <c r="L13" s="461" cm="1">
        <f t="array" ref="L13">SUMPRODUCT(CasualSalaries*(CasualSalaryYears=L$3)*(CasualSalaryHdrs="Salary")*(CasualSalaryEmplTypes=INDEX(CostCodeTitles,MATCH($B13,CostCodesOnly,0),1)))</f>
        <v>0</v>
      </c>
      <c r="M13" s="461" cm="1">
        <f t="array" ref="M13">SUMPRODUCT(CasualSalaries*(CasualSalaryYears=M$3)*(CasualSalaryHdrs="Salary")*(CasualSalaryEmplTypes=INDEX(CostCodeTitles,MATCH($B13,CostCodesOnly,0),1)))</f>
        <v>0</v>
      </c>
      <c r="N13" s="461" cm="1">
        <f t="array" ref="N13">SUMPRODUCT(CasualSalaries*(CasualSalaryYears=N$3)*(CasualSalaryHdrs="Salary")*(CasualSalaryEmplTypes=INDEX(CostCodeTitles,MATCH($B13,CostCodesOnly,0),1)))</f>
        <v>0</v>
      </c>
      <c r="O13" s="231"/>
    </row>
    <row r="14" spans="2:16" ht="14.4" outlineLevel="1" thickBot="1">
      <c r="B14" s="65" t="s">
        <v>405</v>
      </c>
      <c r="C14" s="66"/>
      <c r="D14" s="59"/>
      <c r="E14" s="462">
        <f>SUBTOTAL(9,E8:E13)</f>
        <v>0</v>
      </c>
      <c r="F14" s="54"/>
      <c r="G14" s="463">
        <f t="shared" ref="G14:N14" si="2">SUBTOTAL(9,G8:G13)</f>
        <v>0</v>
      </c>
      <c r="H14" s="463">
        <f t="shared" si="2"/>
        <v>0</v>
      </c>
      <c r="I14" s="463">
        <f t="shared" si="2"/>
        <v>0</v>
      </c>
      <c r="J14" s="463">
        <f t="shared" si="2"/>
        <v>0</v>
      </c>
      <c r="K14" s="463">
        <f t="shared" si="2"/>
        <v>0</v>
      </c>
      <c r="L14" s="463">
        <f t="shared" si="2"/>
        <v>0</v>
      </c>
      <c r="M14" s="463">
        <f t="shared" si="2"/>
        <v>0</v>
      </c>
      <c r="N14" s="463">
        <f t="shared" si="2"/>
        <v>0</v>
      </c>
      <c r="O14" s="231"/>
    </row>
    <row r="15" spans="2:16" outlineLevel="1"/>
    <row r="16" spans="2:16" outlineLevel="1">
      <c r="B16" s="72" t="s">
        <v>406</v>
      </c>
      <c r="C16" s="72"/>
      <c r="D16" s="59"/>
      <c r="E16" s="15"/>
      <c r="G16" s="15"/>
      <c r="H16" s="15"/>
      <c r="I16" s="15"/>
      <c r="J16" s="15"/>
      <c r="K16" s="15"/>
      <c r="L16" s="15"/>
      <c r="M16" s="15"/>
      <c r="N16" s="15"/>
      <c r="O16" s="15"/>
    </row>
    <row r="17" spans="2:15" ht="14.1" customHeight="1" outlineLevel="2">
      <c r="B17" s="460">
        <v>20151</v>
      </c>
      <c r="C17" s="458" t="s">
        <v>131</v>
      </c>
      <c r="D17" s="59"/>
      <c r="E17" s="461">
        <f t="shared" ref="E17:E22" si="3">SUM(G17:N17)</f>
        <v>0</v>
      </c>
      <c r="F17" s="228"/>
      <c r="G17" s="461" cm="1">
        <f t="array" ref="G17">SUM(PrjOnCosts*(PrjOnCostYears=G$3)*(PrjEmplTypes=INDEX(CostCodeTitles,MATCH($B17,CostCodesOnly,0),1)),ManOnCosts*(ManOnCostYears=G$3)*(ManEmplTypes=INDEX(CostCodeTitles,MATCH($B17,CostCodesOnly,0),1)))</f>
        <v>0</v>
      </c>
      <c r="H17" s="461" cm="1">
        <f t="array" ref="H17">SUM(PrjOnCosts*(PrjOnCostYears=H$3)*(PrjEmplTypes=INDEX(CostCodeTitles,MATCH($B17,CostCodesOnly,0),1)),ManOnCosts*(ManOnCostYears=H$3)*(ManEmplTypes=INDEX(CostCodeTitles,MATCH($B17,CostCodesOnly,0),1)))</f>
        <v>0</v>
      </c>
      <c r="I17" s="461" cm="1">
        <f t="array" ref="I17">SUM(PrjOnCosts*(PrjOnCostYears=I$3)*(PrjEmplTypes=INDEX(CostCodeTitles,MATCH($B17,CostCodesOnly,0),1)),ManOnCosts*(ManOnCostYears=I$3)*(ManEmplTypes=INDEX(CostCodeTitles,MATCH($B17,CostCodesOnly,0),1)))</f>
        <v>0</v>
      </c>
      <c r="J17" s="461" cm="1">
        <f t="array" ref="J17">SUM(PrjOnCosts*(PrjOnCostYears=J$3)*(PrjEmplTypes=INDEX(CostCodeTitles,MATCH($B17,CostCodesOnly,0),1)),ManOnCosts*(ManOnCostYears=J$3)*(ManEmplTypes=INDEX(CostCodeTitles,MATCH($B17,CostCodesOnly,0),1)))</f>
        <v>0</v>
      </c>
      <c r="K17" s="461" cm="1">
        <f t="array" ref="K17">SUM(PrjOnCosts*(PrjOnCostYears=K$3)*(PrjEmplTypes=INDEX(CostCodeTitles,MATCH($B17,CostCodesOnly,0),1)),ManOnCosts*(ManOnCostYears=K$3)*(ManEmplTypes=INDEX(CostCodeTitles,MATCH($B17,CostCodesOnly,0),1)))</f>
        <v>0</v>
      </c>
      <c r="L17" s="461" cm="1">
        <f t="array" ref="L17">SUM(PrjOnCosts*(PrjOnCostYears=L$3)*(PrjEmplTypes=INDEX(CostCodeTitles,MATCH($B17,CostCodesOnly,0),1)),ManOnCosts*(ManOnCostYears=L$3)*(ManEmplTypes=INDEX(CostCodeTitles,MATCH($B17,CostCodesOnly,0),1)))</f>
        <v>0</v>
      </c>
      <c r="M17" s="461" cm="1">
        <f t="array" ref="M17">SUM(PrjOnCosts*(PrjOnCostYears=M$3)*(PrjEmplTypes=INDEX(CostCodeTitles,MATCH($B17,CostCodesOnly,0),1)),ManOnCosts*(ManOnCostYears=M$3)*(ManEmplTypes=INDEX(CostCodeTitles,MATCH($B17,CostCodesOnly,0),1)))</f>
        <v>0</v>
      </c>
      <c r="N17" s="461" cm="1">
        <f t="array" ref="N17">SUM(PrjOnCosts*(PrjOnCostYears=N$3)*(PrjEmplTypes=INDEX(CostCodeTitles,MATCH($B17,CostCodesOnly,0),1)),ManOnCosts*(ManOnCostYears=N$3)*(ManEmplTypes=INDEX(CostCodeTitles,MATCH($B17,CostCodesOnly,0),1)))</f>
        <v>0</v>
      </c>
      <c r="O17" s="231"/>
    </row>
    <row r="18" spans="2:15" ht="14.1" customHeight="1" outlineLevel="2">
      <c r="B18" s="460">
        <v>20152</v>
      </c>
      <c r="C18" s="458" t="s">
        <v>135</v>
      </c>
      <c r="D18" s="59"/>
      <c r="E18" s="461">
        <f t="shared" si="3"/>
        <v>0</v>
      </c>
      <c r="F18" s="228"/>
      <c r="G18" s="461" cm="1">
        <f t="array" ref="G18">SUM(PrjOnCosts*(PrjOnCostYears=G$3)*(PrjEmplTypes=INDEX(CostCodeTitles,MATCH($B18,CostCodesOnly,0),1)),ManOnCosts*(ManOnCostYears=G$3)*(ManEmplTypes=INDEX(CostCodeTitles,MATCH($B18,CostCodesOnly,0),1)))</f>
        <v>0</v>
      </c>
      <c r="H18" s="461" cm="1">
        <f t="array" ref="H18">SUM(PrjOnCosts*(PrjOnCostYears=H$3)*(PrjEmplTypes=INDEX(CostCodeTitles,MATCH($B18,CostCodesOnly,0),1)),ManOnCosts*(ManOnCostYears=H$3)*(ManEmplTypes=INDEX(CostCodeTitles,MATCH($B18,CostCodesOnly,0),1)))</f>
        <v>0</v>
      </c>
      <c r="I18" s="461" cm="1">
        <f t="array" ref="I18">SUM(PrjOnCosts*(PrjOnCostYears=I$3)*(PrjEmplTypes=INDEX(CostCodeTitles,MATCH($B18,CostCodesOnly,0),1)),ManOnCosts*(ManOnCostYears=I$3)*(ManEmplTypes=INDEX(CostCodeTitles,MATCH($B18,CostCodesOnly,0),1)))</f>
        <v>0</v>
      </c>
      <c r="J18" s="461" cm="1">
        <f t="array" ref="J18">SUM(PrjOnCosts*(PrjOnCostYears=J$3)*(PrjEmplTypes=INDEX(CostCodeTitles,MATCH($B18,CostCodesOnly,0),1)),ManOnCosts*(ManOnCostYears=J$3)*(ManEmplTypes=INDEX(CostCodeTitles,MATCH($B18,CostCodesOnly,0),1)))</f>
        <v>0</v>
      </c>
      <c r="K18" s="461" cm="1">
        <f t="array" ref="K18">SUM(PrjOnCosts*(PrjOnCostYears=K$3)*(PrjEmplTypes=INDEX(CostCodeTitles,MATCH($B18,CostCodesOnly,0),1)),ManOnCosts*(ManOnCostYears=K$3)*(ManEmplTypes=INDEX(CostCodeTitles,MATCH($B18,CostCodesOnly,0),1)))</f>
        <v>0</v>
      </c>
      <c r="L18" s="461" cm="1">
        <f t="array" ref="L18">SUM(PrjOnCosts*(PrjOnCostYears=L$3)*(PrjEmplTypes=INDEX(CostCodeTitles,MATCH($B18,CostCodesOnly,0),1)),ManOnCosts*(ManOnCostYears=L$3)*(ManEmplTypes=INDEX(CostCodeTitles,MATCH($B18,CostCodesOnly,0),1)))</f>
        <v>0</v>
      </c>
      <c r="M18" s="461" cm="1">
        <f t="array" ref="M18">SUM(PrjOnCosts*(PrjOnCostYears=M$3)*(PrjEmplTypes=INDEX(CostCodeTitles,MATCH($B18,CostCodesOnly,0),1)),ManOnCosts*(ManOnCostYears=M$3)*(ManEmplTypes=INDEX(CostCodeTitles,MATCH($B18,CostCodesOnly,0),1)))</f>
        <v>0</v>
      </c>
      <c r="N18" s="461" cm="1">
        <f t="array" ref="N18">SUM(PrjOnCosts*(PrjOnCostYears=N$3)*(PrjEmplTypes=INDEX(CostCodeTitles,MATCH($B18,CostCodesOnly,0),1)),ManOnCosts*(ManOnCostYears=N$3)*(ManEmplTypes=INDEX(CostCodeTitles,MATCH($B18,CostCodesOnly,0),1)))</f>
        <v>0</v>
      </c>
      <c r="O18" s="231"/>
    </row>
    <row r="19" spans="2:15" ht="14.1" customHeight="1" outlineLevel="2">
      <c r="B19" s="460">
        <v>20153</v>
      </c>
      <c r="C19" s="458" t="s">
        <v>139</v>
      </c>
      <c r="D19" s="59"/>
      <c r="E19" s="461">
        <f t="shared" si="3"/>
        <v>0</v>
      </c>
      <c r="F19" s="228"/>
      <c r="G19" s="461" cm="1">
        <f t="array" ref="G19">SUMPRODUCT(CasualSalaries*(CasualSalaryYears=G$3)*(LEFT(CasualSalaryHdrs,7)="Oncosts")*(CasualSalaryEmplTypes=INDEX(CostCodeTitles,MATCH($B19,CostCodesOnly,0),1)))</f>
        <v>0</v>
      </c>
      <c r="H19" s="461" cm="1">
        <f t="array" ref="H19">SUMPRODUCT(CasualSalaries*(CasualSalaryYears=H$3)*(LEFT(CasualSalaryHdrs,7)="Oncosts")*(CasualSalaryEmplTypes=INDEX(CostCodeTitles,MATCH($B19,CostCodesOnly,0),1)))</f>
        <v>0</v>
      </c>
      <c r="I19" s="461" cm="1">
        <f t="array" ref="I19">SUMPRODUCT(CasualSalaries*(CasualSalaryYears=I$3)*(LEFT(CasualSalaryHdrs,7)="Oncosts")*(CasualSalaryEmplTypes=INDEX(CostCodeTitles,MATCH($B19,CostCodesOnly,0),1)))</f>
        <v>0</v>
      </c>
      <c r="J19" s="461" cm="1">
        <f t="array" ref="J19">SUMPRODUCT(CasualSalaries*(CasualSalaryYears=J$3)*(LEFT(CasualSalaryHdrs,7)="Oncosts")*(CasualSalaryEmplTypes=INDEX(CostCodeTitles,MATCH($B19,CostCodesOnly,0),1)))</f>
        <v>0</v>
      </c>
      <c r="K19" s="461" cm="1">
        <f t="array" ref="K19">SUMPRODUCT(CasualSalaries*(CasualSalaryYears=K$3)*(LEFT(CasualSalaryHdrs,7)="Oncosts")*(CasualSalaryEmplTypes=INDEX(CostCodeTitles,MATCH($B19,CostCodesOnly,0),1)))</f>
        <v>0</v>
      </c>
      <c r="L19" s="461" cm="1">
        <f t="array" ref="L19">SUMPRODUCT(CasualSalaries*(CasualSalaryYears=L$3)*(LEFT(CasualSalaryHdrs,7)="Oncosts")*(CasualSalaryEmplTypes=INDEX(CostCodeTitles,MATCH($B19,CostCodesOnly,0),1)))</f>
        <v>0</v>
      </c>
      <c r="M19" s="461" cm="1">
        <f t="array" ref="M19">SUMPRODUCT(CasualSalaries*(CasualSalaryYears=M$3)*(LEFT(CasualSalaryHdrs,7)="Oncosts")*(CasualSalaryEmplTypes=INDEX(CostCodeTitles,MATCH($B19,CostCodesOnly,0),1)))</f>
        <v>0</v>
      </c>
      <c r="N19" s="461" cm="1">
        <f t="array" ref="N19">SUMPRODUCT(CasualSalaries*(CasualSalaryYears=N$3)*(LEFT(CasualSalaryHdrs,7)="Oncosts")*(CasualSalaryEmplTypes=INDEX(CostCodeTitles,MATCH($B19,CostCodesOnly,0),1)))</f>
        <v>0</v>
      </c>
      <c r="O19" s="231"/>
    </row>
    <row r="20" spans="2:15" ht="14.1" customHeight="1" outlineLevel="2">
      <c r="B20" s="460">
        <v>20251</v>
      </c>
      <c r="C20" s="458" t="s">
        <v>151</v>
      </c>
      <c r="D20" s="59"/>
      <c r="E20" s="461">
        <f t="shared" si="3"/>
        <v>0</v>
      </c>
      <c r="F20" s="228"/>
      <c r="G20" s="461" cm="1">
        <f t="array" ref="G20">SUM(PrjOnCosts*(PrjOnCostYears=G$3)*(PrjEmplTypes=INDEX(CostCodeTitles,MATCH($B20,CostCodesOnly,0),1)),ManOnCosts*(ManOnCostYears=G$3)*(ManEmplTypes=INDEX(CostCodeTitles,MATCH($B20,CostCodesOnly,0),1)))</f>
        <v>0</v>
      </c>
      <c r="H20" s="461" cm="1">
        <f t="array" ref="H20">SUM(PrjOnCosts*(PrjOnCostYears=H$3)*(PrjEmplTypes=INDEX(CostCodeTitles,MATCH($B20,CostCodesOnly,0),1)),ManOnCosts*(ManOnCostYears=H$3)*(ManEmplTypes=INDEX(CostCodeTitles,MATCH($B20,CostCodesOnly,0),1)))</f>
        <v>0</v>
      </c>
      <c r="I20" s="461" cm="1">
        <f t="array" ref="I20">SUM(PrjOnCosts*(PrjOnCostYears=I$3)*(PrjEmplTypes=INDEX(CostCodeTitles,MATCH($B20,CostCodesOnly,0),1)),ManOnCosts*(ManOnCostYears=I$3)*(ManEmplTypes=INDEX(CostCodeTitles,MATCH($B20,CostCodesOnly,0),1)))</f>
        <v>0</v>
      </c>
      <c r="J20" s="461" cm="1">
        <f t="array" ref="J20">SUM(PrjOnCosts*(PrjOnCostYears=J$3)*(PrjEmplTypes=INDEX(CostCodeTitles,MATCH($B20,CostCodesOnly,0),1)),ManOnCosts*(ManOnCostYears=J$3)*(ManEmplTypes=INDEX(CostCodeTitles,MATCH($B20,CostCodesOnly,0),1)))</f>
        <v>0</v>
      </c>
      <c r="K20" s="461" cm="1">
        <f t="array" ref="K20">SUM(PrjOnCosts*(PrjOnCostYears=K$3)*(PrjEmplTypes=INDEX(CostCodeTitles,MATCH($B20,CostCodesOnly,0),1)),ManOnCosts*(ManOnCostYears=K$3)*(ManEmplTypes=INDEX(CostCodeTitles,MATCH($B20,CostCodesOnly,0),1)))</f>
        <v>0</v>
      </c>
      <c r="L20" s="461" cm="1">
        <f t="array" ref="L20">SUM(PrjOnCosts*(PrjOnCostYears=L$3)*(PrjEmplTypes=INDEX(CostCodeTitles,MATCH($B20,CostCodesOnly,0),1)),ManOnCosts*(ManOnCostYears=L$3)*(ManEmplTypes=INDEX(CostCodeTitles,MATCH($B20,CostCodesOnly,0),1)))</f>
        <v>0</v>
      </c>
      <c r="M20" s="461" cm="1">
        <f t="array" ref="M20">SUM(PrjOnCosts*(PrjOnCostYears=M$3)*(PrjEmplTypes=INDEX(CostCodeTitles,MATCH($B20,CostCodesOnly,0),1)),ManOnCosts*(ManOnCostYears=M$3)*(ManEmplTypes=INDEX(CostCodeTitles,MATCH($B20,CostCodesOnly,0),1)))</f>
        <v>0</v>
      </c>
      <c r="N20" s="461" cm="1">
        <f t="array" ref="N20">SUM(PrjOnCosts*(PrjOnCostYears=N$3)*(PrjEmplTypes=INDEX(CostCodeTitles,MATCH($B20,CostCodesOnly,0),1)),ManOnCosts*(ManOnCostYears=N$3)*(ManEmplTypes=INDEX(CostCodeTitles,MATCH($B20,CostCodesOnly,0),1)))</f>
        <v>0</v>
      </c>
      <c r="O20" s="231"/>
    </row>
    <row r="21" spans="2:15" ht="14.1" customHeight="1" outlineLevel="2">
      <c r="B21" s="460">
        <v>20252</v>
      </c>
      <c r="C21" s="458" t="s">
        <v>155</v>
      </c>
      <c r="D21" s="59"/>
      <c r="E21" s="461">
        <f t="shared" si="3"/>
        <v>0</v>
      </c>
      <c r="F21" s="228"/>
      <c r="G21" s="461" cm="1">
        <f t="array" ref="G21">SUM(PrjOnCosts*(PrjOnCostYears=G$3)*(PrjEmplTypes=INDEX(CostCodeTitles,MATCH($B21,CostCodesOnly,0),1)),ManOnCosts*(ManOnCostYears=G$3)*(ManEmplTypes=INDEX(CostCodeTitles,MATCH($B21,CostCodesOnly,0),1)))</f>
        <v>0</v>
      </c>
      <c r="H21" s="461" cm="1">
        <f t="array" ref="H21">SUM(PrjOnCosts*(PrjOnCostYears=H$3)*(PrjEmplTypes=INDEX(CostCodeTitles,MATCH($B21,CostCodesOnly,0),1)),ManOnCosts*(ManOnCostYears=H$3)*(ManEmplTypes=INDEX(CostCodeTitles,MATCH($B21,CostCodesOnly,0),1)))</f>
        <v>0</v>
      </c>
      <c r="I21" s="461" cm="1">
        <f t="array" ref="I21">SUM(PrjOnCosts*(PrjOnCostYears=I$3)*(PrjEmplTypes=INDEX(CostCodeTitles,MATCH($B21,CostCodesOnly,0),1)),ManOnCosts*(ManOnCostYears=I$3)*(ManEmplTypes=INDEX(CostCodeTitles,MATCH($B21,CostCodesOnly,0),1)))</f>
        <v>0</v>
      </c>
      <c r="J21" s="461" cm="1">
        <f t="array" ref="J21">SUM(PrjOnCosts*(PrjOnCostYears=J$3)*(PrjEmplTypes=INDEX(CostCodeTitles,MATCH($B21,CostCodesOnly,0),1)),ManOnCosts*(ManOnCostYears=J$3)*(ManEmplTypes=INDEX(CostCodeTitles,MATCH($B21,CostCodesOnly,0),1)))</f>
        <v>0</v>
      </c>
      <c r="K21" s="461" cm="1">
        <f t="array" ref="K21">SUM(PrjOnCosts*(PrjOnCostYears=K$3)*(PrjEmplTypes=INDEX(CostCodeTitles,MATCH($B21,CostCodesOnly,0),1)),ManOnCosts*(ManOnCostYears=K$3)*(ManEmplTypes=INDEX(CostCodeTitles,MATCH($B21,CostCodesOnly,0),1)))</f>
        <v>0</v>
      </c>
      <c r="L21" s="461" cm="1">
        <f t="array" ref="L21">SUM(PrjOnCosts*(PrjOnCostYears=L$3)*(PrjEmplTypes=INDEX(CostCodeTitles,MATCH($B21,CostCodesOnly,0),1)),ManOnCosts*(ManOnCostYears=L$3)*(ManEmplTypes=INDEX(CostCodeTitles,MATCH($B21,CostCodesOnly,0),1)))</f>
        <v>0</v>
      </c>
      <c r="M21" s="461" cm="1">
        <f t="array" ref="M21">SUM(PrjOnCosts*(PrjOnCostYears=M$3)*(PrjEmplTypes=INDEX(CostCodeTitles,MATCH($B21,CostCodesOnly,0),1)),ManOnCosts*(ManOnCostYears=M$3)*(ManEmplTypes=INDEX(CostCodeTitles,MATCH($B21,CostCodesOnly,0),1)))</f>
        <v>0</v>
      </c>
      <c r="N21" s="461" cm="1">
        <f t="array" ref="N21">SUM(PrjOnCosts*(PrjOnCostYears=N$3)*(PrjEmplTypes=INDEX(CostCodeTitles,MATCH($B21,CostCodesOnly,0),1)),ManOnCosts*(ManOnCostYears=N$3)*(ManEmplTypes=INDEX(CostCodeTitles,MATCH($B21,CostCodesOnly,0),1)))</f>
        <v>0</v>
      </c>
      <c r="O21" s="231"/>
    </row>
    <row r="22" spans="2:15" ht="14.1" customHeight="1" outlineLevel="2">
      <c r="B22" s="460">
        <v>20253</v>
      </c>
      <c r="C22" s="458" t="s">
        <v>157</v>
      </c>
      <c r="D22" s="59"/>
      <c r="E22" s="461">
        <f t="shared" si="3"/>
        <v>0</v>
      </c>
      <c r="F22" s="228"/>
      <c r="G22" s="461" cm="1">
        <f t="array" ref="G22">SUMPRODUCT(CasualSalaries*(CasualSalaryYears=G$3)*(LEFT(CasualSalaryHdrs,7)="Oncosts")*(CasualSalaryEmplTypes=INDEX(CostCodeTitles,MATCH($B22,CostCodesOnly,0),1)))</f>
        <v>0</v>
      </c>
      <c r="H22" s="461" cm="1">
        <f t="array" ref="H22">SUMPRODUCT(CasualSalaries*(CasualSalaryYears=H$3)*(LEFT(CasualSalaryHdrs,7)="Oncosts")*(CasualSalaryEmplTypes=INDEX(CostCodeTitles,MATCH($B22,CostCodesOnly,0),1)))</f>
        <v>0</v>
      </c>
      <c r="I22" s="461" cm="1">
        <f t="array" ref="I22">SUMPRODUCT(CasualSalaries*(CasualSalaryYears=I$3)*(LEFT(CasualSalaryHdrs,7)="Oncosts")*(CasualSalaryEmplTypes=INDEX(CostCodeTitles,MATCH($B22,CostCodesOnly,0),1)))</f>
        <v>0</v>
      </c>
      <c r="J22" s="461" cm="1">
        <f t="array" ref="J22">SUMPRODUCT(CasualSalaries*(CasualSalaryYears=J$3)*(LEFT(CasualSalaryHdrs,7)="Oncosts")*(CasualSalaryEmplTypes=INDEX(CostCodeTitles,MATCH($B22,CostCodesOnly,0),1)))</f>
        <v>0</v>
      </c>
      <c r="K22" s="461" cm="1">
        <f t="array" ref="K22">SUMPRODUCT(CasualSalaries*(CasualSalaryYears=K$3)*(LEFT(CasualSalaryHdrs,7)="Oncosts")*(CasualSalaryEmplTypes=INDEX(CostCodeTitles,MATCH($B22,CostCodesOnly,0),1)))</f>
        <v>0</v>
      </c>
      <c r="L22" s="461" cm="1">
        <f t="array" ref="L22">SUMPRODUCT(CasualSalaries*(CasualSalaryYears=L$3)*(LEFT(CasualSalaryHdrs,7)="Oncosts")*(CasualSalaryEmplTypes=INDEX(CostCodeTitles,MATCH($B22,CostCodesOnly,0),1)))</f>
        <v>0</v>
      </c>
      <c r="M22" s="461" cm="1">
        <f t="array" ref="M22">SUMPRODUCT(CasualSalaries*(CasualSalaryYears=M$3)*(LEFT(CasualSalaryHdrs,7)="Oncosts")*(CasualSalaryEmplTypes=INDEX(CostCodeTitles,MATCH($B22,CostCodesOnly,0),1)))</f>
        <v>0</v>
      </c>
      <c r="N22" s="461" cm="1">
        <f t="array" ref="N22">SUMPRODUCT(CasualSalaries*(CasualSalaryYears=N$3)*(LEFT(CasualSalaryHdrs,7)="Oncosts")*(CasualSalaryEmplTypes=INDEX(CostCodeTitles,MATCH($B22,CostCodesOnly,0),1)))</f>
        <v>0</v>
      </c>
      <c r="O22" s="231"/>
    </row>
    <row r="23" spans="2:15" ht="14.4" outlineLevel="1" thickBot="1">
      <c r="B23" s="65" t="s">
        <v>407</v>
      </c>
      <c r="C23" s="66"/>
      <c r="D23" s="59"/>
      <c r="E23" s="462">
        <f>SUBTOTAL(9,E17:E22)</f>
        <v>0</v>
      </c>
      <c r="F23" s="54"/>
      <c r="G23" s="463">
        <f t="shared" ref="G23:N23" si="4">SUBTOTAL(9,G17:G22)</f>
        <v>0</v>
      </c>
      <c r="H23" s="463">
        <f t="shared" si="4"/>
        <v>0</v>
      </c>
      <c r="I23" s="463">
        <f t="shared" si="4"/>
        <v>0</v>
      </c>
      <c r="J23" s="463">
        <f t="shared" si="4"/>
        <v>0</v>
      </c>
      <c r="K23" s="463">
        <f t="shared" si="4"/>
        <v>0</v>
      </c>
      <c r="L23" s="463">
        <f t="shared" si="4"/>
        <v>0</v>
      </c>
      <c r="M23" s="463">
        <f t="shared" si="4"/>
        <v>0</v>
      </c>
      <c r="N23" s="463">
        <f t="shared" si="4"/>
        <v>0</v>
      </c>
      <c r="O23" s="231"/>
    </row>
    <row r="24" spans="2:15" ht="14.25" customHeight="1">
      <c r="B24" s="55"/>
      <c r="C24" s="66"/>
      <c r="D24" s="59"/>
      <c r="E24" s="14"/>
      <c r="G24" s="14"/>
      <c r="H24" s="14"/>
      <c r="I24" s="14"/>
      <c r="J24" s="14"/>
      <c r="K24" s="14"/>
      <c r="L24" s="14"/>
      <c r="M24" s="14"/>
      <c r="N24" s="14"/>
    </row>
    <row r="25" spans="2:15" ht="20.25" customHeight="1">
      <c r="B25" s="584" t="s">
        <v>408</v>
      </c>
      <c r="C25" s="585"/>
      <c r="D25" s="585"/>
      <c r="E25" s="585"/>
      <c r="F25" s="178"/>
      <c r="G25" s="178"/>
      <c r="H25" s="178"/>
      <c r="I25" s="178"/>
      <c r="J25" s="178"/>
      <c r="K25" s="178"/>
      <c r="L25" s="178"/>
      <c r="M25" s="226"/>
      <c r="N25" s="226"/>
    </row>
    <row r="26" spans="2:15" outlineLevel="1">
      <c r="B26" s="72" t="s">
        <v>409</v>
      </c>
      <c r="C26" s="72"/>
      <c r="D26" s="59"/>
      <c r="E26" s="15"/>
      <c r="G26" s="15"/>
      <c r="H26" s="15"/>
      <c r="I26" s="15"/>
      <c r="J26" s="15"/>
      <c r="K26" s="15"/>
      <c r="L26" s="15"/>
      <c r="M26" s="15"/>
      <c r="N26" s="15"/>
      <c r="O26" s="15"/>
    </row>
    <row r="27" spans="2:15" ht="14.1" customHeight="1" outlineLevel="2">
      <c r="B27" s="460">
        <v>41101</v>
      </c>
      <c r="C27" s="458" t="s">
        <v>410</v>
      </c>
      <c r="D27" s="59"/>
      <c r="E27" s="461">
        <f t="shared" ref="E27:E34" si="5">SUM(G27:N27)</f>
        <v>0</v>
      </c>
      <c r="F27" s="228"/>
      <c r="G27" s="461" t="str" cm="1">
        <f t="array" ref="G27">IF(G$3="","",SUM(IFERROR((NonSalaryCosts)*(NonSalaryCostYears=G$3)*(NonSalaryCostsCodes=$B27),"")))</f>
        <v/>
      </c>
      <c r="H27" s="461" t="str" cm="1">
        <f t="array" ref="H27">IF(H$3="","",SUM(IFERROR((NonSalaryCosts)*(NonSalaryCostYears=H$3)*(NonSalaryCostsCodes=$B27),"")))</f>
        <v/>
      </c>
      <c r="I27" s="461" t="str" cm="1">
        <f t="array" ref="I27">IF(I$3="","",SUM(IFERROR((NonSalaryCosts)*(NonSalaryCostYears=I$3)*(NonSalaryCostsCodes=$B27),"")))</f>
        <v/>
      </c>
      <c r="J27" s="461" t="str" cm="1">
        <f t="array" ref="J27">IF(J$3="","",SUM(IFERROR((NonSalaryCosts)*(NonSalaryCostYears=J$3)*(NonSalaryCostsCodes=$B27),"")))</f>
        <v/>
      </c>
      <c r="K27" s="461" t="str" cm="1">
        <f t="array" ref="K27">IF(K$3="","",SUM(IFERROR((NonSalaryCosts)*(NonSalaryCostYears=K$3)*(NonSalaryCostsCodes=$B27),"")))</f>
        <v/>
      </c>
      <c r="L27" s="461" t="str" cm="1">
        <f t="array" ref="L27">IF(L$3="","",SUM(IFERROR((NonSalaryCosts)*(NonSalaryCostYears=L$3)*(NonSalaryCostsCodes=$B27),"")))</f>
        <v/>
      </c>
      <c r="M27" s="461" t="str" cm="1">
        <f t="array" ref="M27">IF(M$3="","",SUM(IFERROR((NonSalaryCosts)*(NonSalaryCostYears=M$3)*(NonSalaryCostsCodes=$B27),"")))</f>
        <v/>
      </c>
      <c r="N27" s="461" t="str" cm="1">
        <f t="array" ref="N27">IF(N$3="","",SUM(IFERROR((NonSalaryCosts)*(NonSalaryCostYears=N$3)*(NonSalaryCostsCodes=$B27),"")))</f>
        <v/>
      </c>
      <c r="O27" s="231"/>
    </row>
    <row r="28" spans="2:15" ht="14.1" customHeight="1" outlineLevel="2">
      <c r="B28" s="460">
        <v>41103</v>
      </c>
      <c r="C28" s="458" t="s">
        <v>411</v>
      </c>
      <c r="D28" s="59"/>
      <c r="E28" s="461">
        <f t="shared" si="5"/>
        <v>0</v>
      </c>
      <c r="F28" s="228"/>
      <c r="G28" s="461" t="str" cm="1">
        <f t="array" ref="G28">IF(G$3="","",SUM(IFERROR((NonSalaryCosts)*(NonSalaryCostYears=G$3)*(NonSalaryCostsCodes=$B28),"")))</f>
        <v/>
      </c>
      <c r="H28" s="461" t="str" cm="1">
        <f t="array" ref="H28">IF(H$3="","",SUM(IFERROR((NonSalaryCosts)*(NonSalaryCostYears=H$3)*(NonSalaryCostsCodes=$B28),"")))</f>
        <v/>
      </c>
      <c r="I28" s="461" t="str" cm="1">
        <f t="array" ref="I28">IF(I$3="","",SUM(IFERROR((NonSalaryCosts)*(NonSalaryCostYears=I$3)*(NonSalaryCostsCodes=$B28),"")))</f>
        <v/>
      </c>
      <c r="J28" s="461" t="str" cm="1">
        <f t="array" ref="J28">IF(J$3="","",SUM(IFERROR((NonSalaryCosts)*(NonSalaryCostYears=J$3)*(NonSalaryCostsCodes=$B28),"")))</f>
        <v/>
      </c>
      <c r="K28" s="461" t="str" cm="1">
        <f t="array" ref="K28">IF(K$3="","",SUM(IFERROR((NonSalaryCosts)*(NonSalaryCostYears=K$3)*(NonSalaryCostsCodes=$B28),"")))</f>
        <v/>
      </c>
      <c r="L28" s="461" t="str" cm="1">
        <f t="array" ref="L28">IF(L$3="","",SUM(IFERROR((NonSalaryCosts)*(NonSalaryCostYears=L$3)*(NonSalaryCostsCodes=$B28),"")))</f>
        <v/>
      </c>
      <c r="M28" s="461" t="str" cm="1">
        <f t="array" ref="M28">IF(M$3="","",SUM(IFERROR((NonSalaryCosts)*(NonSalaryCostYears=M$3)*(NonSalaryCostsCodes=$B28),"")))</f>
        <v/>
      </c>
      <c r="N28" s="461" t="str" cm="1">
        <f t="array" ref="N28">IF(N$3="","",SUM(IFERROR((NonSalaryCosts)*(NonSalaryCostYears=N$3)*(NonSalaryCostsCodes=$B28),"")))</f>
        <v/>
      </c>
      <c r="O28" s="231"/>
    </row>
    <row r="29" spans="2:15" ht="14.1" customHeight="1" outlineLevel="2">
      <c r="B29" s="460">
        <v>41105</v>
      </c>
      <c r="C29" s="458" t="s">
        <v>412</v>
      </c>
      <c r="D29" s="59"/>
      <c r="E29" s="461">
        <f t="shared" si="5"/>
        <v>0</v>
      </c>
      <c r="F29" s="228"/>
      <c r="G29" s="461" t="str" cm="1">
        <f t="array" ref="G29">IF(G$3="","",SUM(IFERROR((NonSalaryCosts)*(NonSalaryCostYears=G$3)*(NonSalaryCostsCodes=$B29),"")))</f>
        <v/>
      </c>
      <c r="H29" s="461" t="str" cm="1">
        <f t="array" ref="H29">IF(H$3="","",SUM(IFERROR((NonSalaryCosts)*(NonSalaryCostYears=H$3)*(NonSalaryCostsCodes=$B29),"")))</f>
        <v/>
      </c>
      <c r="I29" s="461" t="str" cm="1">
        <f t="array" ref="I29">IF(I$3="","",SUM(IFERROR((NonSalaryCosts)*(NonSalaryCostYears=I$3)*(NonSalaryCostsCodes=$B29),"")))</f>
        <v/>
      </c>
      <c r="J29" s="461" t="str" cm="1">
        <f t="array" ref="J29">IF(J$3="","",SUM(IFERROR((NonSalaryCosts)*(NonSalaryCostYears=J$3)*(NonSalaryCostsCodes=$B29),"")))</f>
        <v/>
      </c>
      <c r="K29" s="461" t="str" cm="1">
        <f t="array" ref="K29">IF(K$3="","",SUM(IFERROR((NonSalaryCosts)*(NonSalaryCostYears=K$3)*(NonSalaryCostsCodes=$B29),"")))</f>
        <v/>
      </c>
      <c r="L29" s="461" t="str" cm="1">
        <f t="array" ref="L29">IF(L$3="","",SUM(IFERROR((NonSalaryCosts)*(NonSalaryCostYears=L$3)*(NonSalaryCostsCodes=$B29),"")))</f>
        <v/>
      </c>
      <c r="M29" s="461" t="str" cm="1">
        <f t="array" ref="M29">IF(M$3="","",SUM(IFERROR((NonSalaryCosts)*(NonSalaryCostYears=M$3)*(NonSalaryCostsCodes=$B29),"")))</f>
        <v/>
      </c>
      <c r="N29" s="461" t="str" cm="1">
        <f t="array" ref="N29">IF(N$3="","",SUM(IFERROR((NonSalaryCosts)*(NonSalaryCostYears=N$3)*(NonSalaryCostsCodes=$B29),"")))</f>
        <v/>
      </c>
      <c r="O29" s="231"/>
    </row>
    <row r="30" spans="2:15" ht="14.1" customHeight="1" outlineLevel="2">
      <c r="B30" s="460">
        <v>41109</v>
      </c>
      <c r="C30" s="458" t="s">
        <v>413</v>
      </c>
      <c r="D30" s="59"/>
      <c r="E30" s="461">
        <f t="shared" si="5"/>
        <v>0</v>
      </c>
      <c r="F30" s="228"/>
      <c r="G30" s="461" t="str" cm="1">
        <f t="array" ref="G30">IF(G$3="","",SUM(IFERROR((NonSalaryCosts)*(NonSalaryCostYears=G$3)*(NonSalaryCostsCodes=$B30),"")))</f>
        <v/>
      </c>
      <c r="H30" s="461" t="str" cm="1">
        <f t="array" ref="H30">IF(H$3="","",SUM(IFERROR((NonSalaryCosts)*(NonSalaryCostYears=H$3)*(NonSalaryCostsCodes=$B30),"")))</f>
        <v/>
      </c>
      <c r="I30" s="461" t="str" cm="1">
        <f t="array" ref="I30">IF(I$3="","",SUM(IFERROR((NonSalaryCosts)*(NonSalaryCostYears=I$3)*(NonSalaryCostsCodes=$B30),"")))</f>
        <v/>
      </c>
      <c r="J30" s="461" t="str" cm="1">
        <f t="array" ref="J30">IF(J$3="","",SUM(IFERROR((NonSalaryCosts)*(NonSalaryCostYears=J$3)*(NonSalaryCostsCodes=$B30),"")))</f>
        <v/>
      </c>
      <c r="K30" s="461" t="str" cm="1">
        <f t="array" ref="K30">IF(K$3="","",SUM(IFERROR((NonSalaryCosts)*(NonSalaryCostYears=K$3)*(NonSalaryCostsCodes=$B30),"")))</f>
        <v/>
      </c>
      <c r="L30" s="461" t="str" cm="1">
        <f t="array" ref="L30">IF(L$3="","",SUM(IFERROR((NonSalaryCosts)*(NonSalaryCostYears=L$3)*(NonSalaryCostsCodes=$B30),"")))</f>
        <v/>
      </c>
      <c r="M30" s="461" t="str" cm="1">
        <f t="array" ref="M30">IF(M$3="","",SUM(IFERROR((NonSalaryCosts)*(NonSalaryCostYears=M$3)*(NonSalaryCostsCodes=$B30),"")))</f>
        <v/>
      </c>
      <c r="N30" s="461" t="str" cm="1">
        <f t="array" ref="N30">IF(N$3="","",SUM(IFERROR((NonSalaryCosts)*(NonSalaryCostYears=N$3)*(NonSalaryCostsCodes=$B30),"")))</f>
        <v/>
      </c>
      <c r="O30" s="231"/>
    </row>
    <row r="31" spans="2:15" ht="14.1" customHeight="1" outlineLevel="2">
      <c r="B31" s="460">
        <v>41111</v>
      </c>
      <c r="C31" s="458" t="s">
        <v>414</v>
      </c>
      <c r="D31" s="59"/>
      <c r="E31" s="461">
        <f t="shared" si="5"/>
        <v>0</v>
      </c>
      <c r="F31" s="228"/>
      <c r="G31" s="461" t="str" cm="1">
        <f t="array" ref="G31">IF(G$3="","",SUM(IFERROR((NonSalaryCosts)*(NonSalaryCostYears=G$3)*(NonSalaryCostsCodes=$B31),"")))</f>
        <v/>
      </c>
      <c r="H31" s="461" t="str" cm="1">
        <f t="array" ref="H31">IF(H$3="","",SUM(IFERROR((NonSalaryCosts)*(NonSalaryCostYears=H$3)*(NonSalaryCostsCodes=$B31),"")))</f>
        <v/>
      </c>
      <c r="I31" s="461" t="str" cm="1">
        <f t="array" ref="I31">IF(I$3="","",SUM(IFERROR((NonSalaryCosts)*(NonSalaryCostYears=I$3)*(NonSalaryCostsCodes=$B31),"")))</f>
        <v/>
      </c>
      <c r="J31" s="461" t="str" cm="1">
        <f t="array" ref="J31">IF(J$3="","",SUM(IFERROR((NonSalaryCosts)*(NonSalaryCostYears=J$3)*(NonSalaryCostsCodes=$B31),"")))</f>
        <v/>
      </c>
      <c r="K31" s="461" t="str" cm="1">
        <f t="array" ref="K31">IF(K$3="","",SUM(IFERROR((NonSalaryCosts)*(NonSalaryCostYears=K$3)*(NonSalaryCostsCodes=$B31),"")))</f>
        <v/>
      </c>
      <c r="L31" s="461" t="str" cm="1">
        <f t="array" ref="L31">IF(L$3="","",SUM(IFERROR((NonSalaryCosts)*(NonSalaryCostYears=L$3)*(NonSalaryCostsCodes=$B31),"")))</f>
        <v/>
      </c>
      <c r="M31" s="461" t="str" cm="1">
        <f t="array" ref="M31">IF(M$3="","",SUM(IFERROR((NonSalaryCosts)*(NonSalaryCostYears=M$3)*(NonSalaryCostsCodes=$B31),"")))</f>
        <v/>
      </c>
      <c r="N31" s="461" t="str" cm="1">
        <f t="array" ref="N31">IF(N$3="","",SUM(IFERROR((NonSalaryCosts)*(NonSalaryCostYears=N$3)*(NonSalaryCostsCodes=$B31),"")))</f>
        <v/>
      </c>
      <c r="O31" s="231"/>
    </row>
    <row r="32" spans="2:15" ht="14.1" customHeight="1" outlineLevel="2">
      <c r="B32" s="460">
        <v>41115</v>
      </c>
      <c r="C32" s="458" t="s">
        <v>415</v>
      </c>
      <c r="D32" s="59"/>
      <c r="E32" s="461">
        <f t="shared" si="5"/>
        <v>0</v>
      </c>
      <c r="F32" s="228"/>
      <c r="G32" s="461" t="str" cm="1">
        <f t="array" ref="G32">IF(G$3="","",SUM(IFERROR((NonSalaryCosts)*(NonSalaryCostYears=G$3)*(NonSalaryCostsCodes=$B32),"")))</f>
        <v/>
      </c>
      <c r="H32" s="461" t="str" cm="1">
        <f t="array" ref="H32">IF(H$3="","",SUM(IFERROR((NonSalaryCosts)*(NonSalaryCostYears=H$3)*(NonSalaryCostsCodes=$B32),"")))</f>
        <v/>
      </c>
      <c r="I32" s="461" t="str" cm="1">
        <f t="array" ref="I32">IF(I$3="","",SUM(IFERROR((NonSalaryCosts)*(NonSalaryCostYears=I$3)*(NonSalaryCostsCodes=$B32),"")))</f>
        <v/>
      </c>
      <c r="J32" s="461" t="str" cm="1">
        <f t="array" ref="J32">IF(J$3="","",SUM(IFERROR((NonSalaryCosts)*(NonSalaryCostYears=J$3)*(NonSalaryCostsCodes=$B32),"")))</f>
        <v/>
      </c>
      <c r="K32" s="461" t="str" cm="1">
        <f t="array" ref="K32">IF(K$3="","",SUM(IFERROR((NonSalaryCosts)*(NonSalaryCostYears=K$3)*(NonSalaryCostsCodes=$B32),"")))</f>
        <v/>
      </c>
      <c r="L32" s="461" t="str" cm="1">
        <f t="array" ref="L32">IF(L$3="","",SUM(IFERROR((NonSalaryCosts)*(NonSalaryCostYears=L$3)*(NonSalaryCostsCodes=$B32),"")))</f>
        <v/>
      </c>
      <c r="M32" s="461" t="str" cm="1">
        <f t="array" ref="M32">IF(M$3="","",SUM(IFERROR((NonSalaryCosts)*(NonSalaryCostYears=M$3)*(NonSalaryCostsCodes=$B32),"")))</f>
        <v/>
      </c>
      <c r="N32" s="461" t="str" cm="1">
        <f t="array" ref="N32">IF(N$3="","",SUM(IFERROR((NonSalaryCosts)*(NonSalaryCostYears=N$3)*(NonSalaryCostsCodes=$B32),"")))</f>
        <v/>
      </c>
      <c r="O32" s="231"/>
    </row>
    <row r="33" spans="2:15" ht="14.1" customHeight="1" outlineLevel="2">
      <c r="B33" s="460">
        <v>41117</v>
      </c>
      <c r="C33" s="458" t="s">
        <v>416</v>
      </c>
      <c r="D33" s="59"/>
      <c r="E33" s="461">
        <f t="shared" si="5"/>
        <v>0</v>
      </c>
      <c r="F33" s="228"/>
      <c r="G33" s="461" t="str" cm="1">
        <f t="array" ref="G33">IF(G$3="","",SUM(IFERROR((NonSalaryCosts)*(NonSalaryCostYears=G$3)*(NonSalaryCostsCodes=$B33),"")))</f>
        <v/>
      </c>
      <c r="H33" s="461" t="str" cm="1">
        <f t="array" ref="H33">IF(H$3="","",SUM(IFERROR((NonSalaryCosts)*(NonSalaryCostYears=H$3)*(NonSalaryCostsCodes=$B33),"")))</f>
        <v/>
      </c>
      <c r="I33" s="461" t="str" cm="1">
        <f t="array" ref="I33">IF(I$3="","",SUM(IFERROR((NonSalaryCosts)*(NonSalaryCostYears=I$3)*(NonSalaryCostsCodes=$B33),"")))</f>
        <v/>
      </c>
      <c r="J33" s="461" t="str" cm="1">
        <f t="array" ref="J33">IF(J$3="","",SUM(IFERROR((NonSalaryCosts)*(NonSalaryCostYears=J$3)*(NonSalaryCostsCodes=$B33),"")))</f>
        <v/>
      </c>
      <c r="K33" s="461" t="str" cm="1">
        <f t="array" ref="K33">IF(K$3="","",SUM(IFERROR((NonSalaryCosts)*(NonSalaryCostYears=K$3)*(NonSalaryCostsCodes=$B33),"")))</f>
        <v/>
      </c>
      <c r="L33" s="461" t="str" cm="1">
        <f t="array" ref="L33">IF(L$3="","",SUM(IFERROR((NonSalaryCosts)*(NonSalaryCostYears=L$3)*(NonSalaryCostsCodes=$B33),"")))</f>
        <v/>
      </c>
      <c r="M33" s="461" t="str" cm="1">
        <f t="array" ref="M33">IF(M$3="","",SUM(IFERROR((NonSalaryCosts)*(NonSalaryCostYears=M$3)*(NonSalaryCostsCodes=$B33),"")))</f>
        <v/>
      </c>
      <c r="N33" s="461" t="str" cm="1">
        <f t="array" ref="N33">IF(N$3="","",SUM(IFERROR((NonSalaryCosts)*(NonSalaryCostYears=N$3)*(NonSalaryCostsCodes=$B33),"")))</f>
        <v/>
      </c>
      <c r="O33" s="231"/>
    </row>
    <row r="34" spans="2:15" ht="14.1" customHeight="1" outlineLevel="2">
      <c r="B34" s="460">
        <v>41131</v>
      </c>
      <c r="C34" s="458" t="s">
        <v>244</v>
      </c>
      <c r="D34" s="59"/>
      <c r="E34" s="461">
        <f t="shared" si="5"/>
        <v>0</v>
      </c>
      <c r="F34" s="228"/>
      <c r="G34" s="461" t="str" cm="1">
        <f t="array" ref="G34">IF(G$3="","",SUM(IFERROR((NonSalaryCosts)*(NonSalaryCostYears=G$3)*(NonSalaryCostsCodes=$B34),"")))</f>
        <v/>
      </c>
      <c r="H34" s="461" t="str" cm="1">
        <f t="array" ref="H34">IF(H$3="","",SUM(IFERROR((NonSalaryCosts)*(NonSalaryCostYears=H$3)*(NonSalaryCostsCodes=$B34),"")))</f>
        <v/>
      </c>
      <c r="I34" s="461" t="str" cm="1">
        <f t="array" ref="I34">IF(I$3="","",SUM(IFERROR((NonSalaryCosts)*(NonSalaryCostYears=I$3)*(NonSalaryCostsCodes=$B34),"")))</f>
        <v/>
      </c>
      <c r="J34" s="461" t="str" cm="1">
        <f t="array" ref="J34">IF(J$3="","",SUM(IFERROR((NonSalaryCosts)*(NonSalaryCostYears=J$3)*(NonSalaryCostsCodes=$B34),"")))</f>
        <v/>
      </c>
      <c r="K34" s="461" t="str" cm="1">
        <f t="array" ref="K34">IF(K$3="","",SUM(IFERROR((NonSalaryCosts)*(NonSalaryCostYears=K$3)*(NonSalaryCostsCodes=$B34),"")))</f>
        <v/>
      </c>
      <c r="L34" s="461" t="str" cm="1">
        <f t="array" ref="L34">IF(L$3="","",SUM(IFERROR((NonSalaryCosts)*(NonSalaryCostYears=L$3)*(NonSalaryCostsCodes=$B34),"")))</f>
        <v/>
      </c>
      <c r="M34" s="461" t="str" cm="1">
        <f t="array" ref="M34">IF(M$3="","",SUM(IFERROR((NonSalaryCosts)*(NonSalaryCostYears=M$3)*(NonSalaryCostsCodes=$B34),"")))</f>
        <v/>
      </c>
      <c r="N34" s="461" t="str" cm="1">
        <f t="array" ref="N34">IF(N$3="","",SUM(IFERROR((NonSalaryCosts)*(NonSalaryCostYears=N$3)*(NonSalaryCostsCodes=$B34),"")))</f>
        <v/>
      </c>
      <c r="O34" s="231"/>
    </row>
    <row r="35" spans="2:15" ht="14.4" outlineLevel="1" thickBot="1">
      <c r="B35" s="65" t="s">
        <v>417</v>
      </c>
      <c r="C35" s="66"/>
      <c r="D35" s="59"/>
      <c r="E35" s="462">
        <f>SUBTOTAL(9,E27:E34)</f>
        <v>0</v>
      </c>
      <c r="F35" s="54"/>
      <c r="G35" s="463">
        <f t="shared" ref="G35:N35" si="6">SUBTOTAL(9,G27:G34)</f>
        <v>0</v>
      </c>
      <c r="H35" s="463">
        <f t="shared" si="6"/>
        <v>0</v>
      </c>
      <c r="I35" s="463">
        <f t="shared" si="6"/>
        <v>0</v>
      </c>
      <c r="J35" s="463">
        <f t="shared" si="6"/>
        <v>0</v>
      </c>
      <c r="K35" s="463">
        <f t="shared" si="6"/>
        <v>0</v>
      </c>
      <c r="L35" s="463">
        <f t="shared" si="6"/>
        <v>0</v>
      </c>
      <c r="M35" s="463">
        <f t="shared" si="6"/>
        <v>0</v>
      </c>
      <c r="N35" s="463">
        <f t="shared" si="6"/>
        <v>0</v>
      </c>
      <c r="O35" s="231"/>
    </row>
    <row r="36" spans="2:15" ht="14.25" customHeight="1" outlineLevel="1">
      <c r="B36" s="73"/>
      <c r="C36" s="74"/>
      <c r="D36" s="59"/>
      <c r="E36" s="75"/>
      <c r="G36" s="75"/>
      <c r="H36" s="75"/>
      <c r="I36" s="75"/>
      <c r="J36" s="75"/>
      <c r="K36" s="75"/>
      <c r="L36" s="75"/>
      <c r="M36" s="75"/>
      <c r="N36" s="75"/>
      <c r="O36" s="75"/>
    </row>
    <row r="37" spans="2:15" ht="14.25" customHeight="1" outlineLevel="1">
      <c r="B37" s="72" t="s">
        <v>418</v>
      </c>
      <c r="C37" s="70"/>
      <c r="D37" s="70"/>
      <c r="E37" s="70"/>
      <c r="F37" s="70"/>
      <c r="G37" s="70"/>
      <c r="H37" s="70"/>
      <c r="I37" s="70"/>
      <c r="J37" s="70"/>
      <c r="K37" s="70"/>
      <c r="L37" s="70"/>
      <c r="M37" s="70"/>
      <c r="N37" s="70"/>
      <c r="O37" s="81"/>
    </row>
    <row r="38" spans="2:15" ht="15" customHeight="1" outlineLevel="2">
      <c r="B38" s="460">
        <v>41102</v>
      </c>
      <c r="C38" s="458" t="s">
        <v>419</v>
      </c>
      <c r="D38" s="59"/>
      <c r="E38" s="461">
        <f t="shared" ref="E38:E44" si="7">SUM(G38:N38)</f>
        <v>0</v>
      </c>
      <c r="F38" s="228"/>
      <c r="G38" s="461" t="str" cm="1">
        <f t="array" ref="G38">IF(G$3="","",SUM(IFERROR((NonSalaryCosts)*(NonSalaryCostYears=G$3)*(NonSalaryCostsCodes=$B38),"")))</f>
        <v/>
      </c>
      <c r="H38" s="461" t="str" cm="1">
        <f t="array" ref="H38">IF(H$3="","",SUM(IFERROR((NonSalaryCosts)*(NonSalaryCostYears=H$3)*(NonSalaryCostsCodes=$B38),"")))</f>
        <v/>
      </c>
      <c r="I38" s="461" t="str" cm="1">
        <f t="array" ref="I38">IF(I$3="","",SUM(IFERROR((NonSalaryCosts)*(NonSalaryCostYears=I$3)*(NonSalaryCostsCodes=$B38),"")))</f>
        <v/>
      </c>
      <c r="J38" s="461" t="str" cm="1">
        <f t="array" ref="J38">IF(J$3="","",SUM(IFERROR((NonSalaryCosts)*(NonSalaryCostYears=J$3)*(NonSalaryCostsCodes=$B38),"")))</f>
        <v/>
      </c>
      <c r="K38" s="461" t="str" cm="1">
        <f t="array" ref="K38">IF(K$3="","",SUM(IFERROR((NonSalaryCosts)*(NonSalaryCostYears=K$3)*(NonSalaryCostsCodes=$B38),"")))</f>
        <v/>
      </c>
      <c r="L38" s="461" t="str" cm="1">
        <f t="array" ref="L38">IF(L$3="","",SUM(IFERROR((NonSalaryCosts)*(NonSalaryCostYears=L$3)*(NonSalaryCostsCodes=$B38),"")))</f>
        <v/>
      </c>
      <c r="M38" s="461" t="str" cm="1">
        <f t="array" ref="M38">IF(M$3="","",SUM(IFERROR((NonSalaryCosts)*(NonSalaryCostYears=M$3)*(NonSalaryCostsCodes=$B38),"")))</f>
        <v/>
      </c>
      <c r="N38" s="461" t="str" cm="1">
        <f t="array" ref="N38">IF(N$3="","",SUM(IFERROR((NonSalaryCosts)*(NonSalaryCostYears=N$3)*(NonSalaryCostsCodes=$B38),"")))</f>
        <v/>
      </c>
      <c r="O38" s="231"/>
    </row>
    <row r="39" spans="2:15" ht="14.25" customHeight="1" outlineLevel="2">
      <c r="B39" s="460">
        <v>41104</v>
      </c>
      <c r="C39" s="458" t="s">
        <v>420</v>
      </c>
      <c r="D39" s="59"/>
      <c r="E39" s="461">
        <f t="shared" si="7"/>
        <v>0</v>
      </c>
      <c r="F39" s="228"/>
      <c r="G39" s="461" t="str" cm="1">
        <f t="array" ref="G39">IF(G$3="","",SUM(IFERROR((NonSalaryCosts)*(NonSalaryCostYears=G$3)*(NonSalaryCostsCodes=$B39),"")))</f>
        <v/>
      </c>
      <c r="H39" s="461" t="str" cm="1">
        <f t="array" ref="H39">IF(H$3="","",SUM(IFERROR((NonSalaryCosts)*(NonSalaryCostYears=H$3)*(NonSalaryCostsCodes=$B39),"")))</f>
        <v/>
      </c>
      <c r="I39" s="461" t="str" cm="1">
        <f t="array" ref="I39">IF(I$3="","",SUM(IFERROR((NonSalaryCosts)*(NonSalaryCostYears=I$3)*(NonSalaryCostsCodes=$B39),"")))</f>
        <v/>
      </c>
      <c r="J39" s="461" t="str" cm="1">
        <f t="array" ref="J39">IF(J$3="","",SUM(IFERROR((NonSalaryCosts)*(NonSalaryCostYears=J$3)*(NonSalaryCostsCodes=$B39),"")))</f>
        <v/>
      </c>
      <c r="K39" s="461" t="str" cm="1">
        <f t="array" ref="K39">IF(K$3="","",SUM(IFERROR((NonSalaryCosts)*(NonSalaryCostYears=K$3)*(NonSalaryCostsCodes=$B39),"")))</f>
        <v/>
      </c>
      <c r="L39" s="461" t="str" cm="1">
        <f t="array" ref="L39">IF(L$3="","",SUM(IFERROR((NonSalaryCosts)*(NonSalaryCostYears=L$3)*(NonSalaryCostsCodes=$B39),"")))</f>
        <v/>
      </c>
      <c r="M39" s="461" t="str" cm="1">
        <f t="array" ref="M39">IF(M$3="","",SUM(IFERROR((NonSalaryCosts)*(NonSalaryCostYears=M$3)*(NonSalaryCostsCodes=$B39),"")))</f>
        <v/>
      </c>
      <c r="N39" s="461" t="str" cm="1">
        <f t="array" ref="N39">IF(N$3="","",SUM(IFERROR((NonSalaryCosts)*(NonSalaryCostYears=N$3)*(NonSalaryCostsCodes=$B39),"")))</f>
        <v/>
      </c>
      <c r="O39" s="231"/>
    </row>
    <row r="40" spans="2:15" ht="14.25" customHeight="1" outlineLevel="2">
      <c r="B40" s="460">
        <v>41106</v>
      </c>
      <c r="C40" s="458" t="s">
        <v>421</v>
      </c>
      <c r="D40" s="59"/>
      <c r="E40" s="461">
        <f t="shared" si="7"/>
        <v>0</v>
      </c>
      <c r="F40" s="228"/>
      <c r="G40" s="461" t="str" cm="1">
        <f t="array" ref="G40">IF(G$3="","",SUM(IFERROR((NonSalaryCosts)*(NonSalaryCostYears=G$3)*(NonSalaryCostsCodes=$B40),"")))</f>
        <v/>
      </c>
      <c r="H40" s="461" t="str" cm="1">
        <f t="array" ref="H40">IF(H$3="","",SUM(IFERROR((NonSalaryCosts)*(NonSalaryCostYears=H$3)*(NonSalaryCostsCodes=$B40),"")))</f>
        <v/>
      </c>
      <c r="I40" s="461" t="str" cm="1">
        <f t="array" ref="I40">IF(I$3="","",SUM(IFERROR((NonSalaryCosts)*(NonSalaryCostYears=I$3)*(NonSalaryCostsCodes=$B40),"")))</f>
        <v/>
      </c>
      <c r="J40" s="461" t="str" cm="1">
        <f t="array" ref="J40">IF(J$3="","",SUM(IFERROR((NonSalaryCosts)*(NonSalaryCostYears=J$3)*(NonSalaryCostsCodes=$B40),"")))</f>
        <v/>
      </c>
      <c r="K40" s="461" t="str" cm="1">
        <f t="array" ref="K40">IF(K$3="","",SUM(IFERROR((NonSalaryCosts)*(NonSalaryCostYears=K$3)*(NonSalaryCostsCodes=$B40),"")))</f>
        <v/>
      </c>
      <c r="L40" s="461" t="str" cm="1">
        <f t="array" ref="L40">IF(L$3="","",SUM(IFERROR((NonSalaryCosts)*(NonSalaryCostYears=L$3)*(NonSalaryCostsCodes=$B40),"")))</f>
        <v/>
      </c>
      <c r="M40" s="461" t="str" cm="1">
        <f t="array" ref="M40">IF(M$3="","",SUM(IFERROR((NonSalaryCosts)*(NonSalaryCostYears=M$3)*(NonSalaryCostsCodes=$B40),"")))</f>
        <v/>
      </c>
      <c r="N40" s="461" t="str" cm="1">
        <f t="array" ref="N40">IF(N$3="","",SUM(IFERROR((NonSalaryCosts)*(NonSalaryCostYears=N$3)*(NonSalaryCostsCodes=$B40),"")))</f>
        <v/>
      </c>
      <c r="O40" s="231"/>
    </row>
    <row r="41" spans="2:15" ht="14.1" customHeight="1" outlineLevel="2">
      <c r="B41" s="460">
        <v>41108</v>
      </c>
      <c r="C41" s="458" t="s">
        <v>422</v>
      </c>
      <c r="D41" s="59"/>
      <c r="E41" s="461">
        <f t="shared" si="7"/>
        <v>0</v>
      </c>
      <c r="F41" s="228"/>
      <c r="G41" s="461" t="str" cm="1">
        <f t="array" ref="G41">IF(G$3="","",SUM(IFERROR((NonSalaryCosts)*(NonSalaryCostYears=G$3)*(NonSalaryCostsCodes=$B41),"")))</f>
        <v/>
      </c>
      <c r="H41" s="461" t="str" cm="1">
        <f t="array" ref="H41">IF(H$3="","",SUM(IFERROR((NonSalaryCosts)*(NonSalaryCostYears=H$3)*(NonSalaryCostsCodes=$B41),"")))</f>
        <v/>
      </c>
      <c r="I41" s="461" t="str" cm="1">
        <f t="array" ref="I41">IF(I$3="","",SUM(IFERROR((NonSalaryCosts)*(NonSalaryCostYears=I$3)*(NonSalaryCostsCodes=$B41),"")))</f>
        <v/>
      </c>
      <c r="J41" s="461" t="str" cm="1">
        <f t="array" ref="J41">IF(J$3="","",SUM(IFERROR((NonSalaryCosts)*(NonSalaryCostYears=J$3)*(NonSalaryCostsCodes=$B41),"")))</f>
        <v/>
      </c>
      <c r="K41" s="461" t="str" cm="1">
        <f t="array" ref="K41">IF(K$3="","",SUM(IFERROR((NonSalaryCosts)*(NonSalaryCostYears=K$3)*(NonSalaryCostsCodes=$B41),"")))</f>
        <v/>
      </c>
      <c r="L41" s="461" t="str" cm="1">
        <f t="array" ref="L41">IF(L$3="","",SUM(IFERROR((NonSalaryCosts)*(NonSalaryCostYears=L$3)*(NonSalaryCostsCodes=$B41),"")))</f>
        <v/>
      </c>
      <c r="M41" s="461" t="str" cm="1">
        <f t="array" ref="M41">IF(M$3="","",SUM(IFERROR((NonSalaryCosts)*(NonSalaryCostYears=M$3)*(NonSalaryCostsCodes=$B41),"")))</f>
        <v/>
      </c>
      <c r="N41" s="461" t="str" cm="1">
        <f t="array" ref="N41">IF(N$3="","",SUM(IFERROR((NonSalaryCosts)*(NonSalaryCostYears=N$3)*(NonSalaryCostsCodes=$B41),"")))</f>
        <v/>
      </c>
      <c r="O41" s="231"/>
    </row>
    <row r="42" spans="2:15" ht="14.25" customHeight="1" outlineLevel="2">
      <c r="B42" s="460">
        <v>41112</v>
      </c>
      <c r="C42" s="458" t="s">
        <v>423</v>
      </c>
      <c r="D42" s="59"/>
      <c r="E42" s="461">
        <f t="shared" si="7"/>
        <v>0</v>
      </c>
      <c r="F42" s="228"/>
      <c r="G42" s="461" t="str" cm="1">
        <f t="array" ref="G42">IF(G$3="","",SUM(IFERROR((NonSalaryCosts)*(NonSalaryCostYears=G$3)*(NonSalaryCostsCodes=$B42),"")))</f>
        <v/>
      </c>
      <c r="H42" s="461" t="str" cm="1">
        <f t="array" ref="H42">IF(H$3="","",SUM(IFERROR((NonSalaryCosts)*(NonSalaryCostYears=H$3)*(NonSalaryCostsCodes=$B42),"")))</f>
        <v/>
      </c>
      <c r="I42" s="461" t="str" cm="1">
        <f t="array" ref="I42">IF(I$3="","",SUM(IFERROR((NonSalaryCosts)*(NonSalaryCostYears=I$3)*(NonSalaryCostsCodes=$B42),"")))</f>
        <v/>
      </c>
      <c r="J42" s="461" t="str" cm="1">
        <f t="array" ref="J42">IF(J$3="","",SUM(IFERROR((NonSalaryCosts)*(NonSalaryCostYears=J$3)*(NonSalaryCostsCodes=$B42),"")))</f>
        <v/>
      </c>
      <c r="K42" s="461" t="str" cm="1">
        <f t="array" ref="K42">IF(K$3="","",SUM(IFERROR((NonSalaryCosts)*(NonSalaryCostYears=K$3)*(NonSalaryCostsCodes=$B42),"")))</f>
        <v/>
      </c>
      <c r="L42" s="461" t="str" cm="1">
        <f t="array" ref="L42">IF(L$3="","",SUM(IFERROR((NonSalaryCosts)*(NonSalaryCostYears=L$3)*(NonSalaryCostsCodes=$B42),"")))</f>
        <v/>
      </c>
      <c r="M42" s="461" t="str" cm="1">
        <f t="array" ref="M42">IF(M$3="","",SUM(IFERROR((NonSalaryCosts)*(NonSalaryCostYears=M$3)*(NonSalaryCostsCodes=$B42),"")))</f>
        <v/>
      </c>
      <c r="N42" s="461" t="str" cm="1">
        <f t="array" ref="N42">IF(N$3="","",SUM(IFERROR((NonSalaryCosts)*(NonSalaryCostYears=N$3)*(NonSalaryCostsCodes=$B42),"")))</f>
        <v/>
      </c>
      <c r="O42" s="231"/>
    </row>
    <row r="43" spans="2:15" ht="14.25" customHeight="1" outlineLevel="2">
      <c r="B43" s="460">
        <v>41116</v>
      </c>
      <c r="C43" s="458" t="s">
        <v>424</v>
      </c>
      <c r="D43" s="59"/>
      <c r="E43" s="461">
        <f t="shared" si="7"/>
        <v>0</v>
      </c>
      <c r="F43" s="228"/>
      <c r="G43" s="461" t="str" cm="1">
        <f t="array" ref="G43">IF(G$3="","",SUM(IFERROR((NonSalaryCosts)*(NonSalaryCostYears=G$3)*(NonSalaryCostsCodes=$B43),"")))</f>
        <v/>
      </c>
      <c r="H43" s="461" t="str" cm="1">
        <f t="array" ref="H43">IF(H$3="","",SUM(IFERROR((NonSalaryCosts)*(NonSalaryCostYears=H$3)*(NonSalaryCostsCodes=$B43),"")))</f>
        <v/>
      </c>
      <c r="I43" s="461" t="str" cm="1">
        <f t="array" ref="I43">IF(I$3="","",SUM(IFERROR((NonSalaryCosts)*(NonSalaryCostYears=I$3)*(NonSalaryCostsCodes=$B43),"")))</f>
        <v/>
      </c>
      <c r="J43" s="461" t="str" cm="1">
        <f t="array" ref="J43">IF(J$3="","",SUM(IFERROR((NonSalaryCosts)*(NonSalaryCostYears=J$3)*(NonSalaryCostsCodes=$B43),"")))</f>
        <v/>
      </c>
      <c r="K43" s="461" t="str" cm="1">
        <f t="array" ref="K43">IF(K$3="","",SUM(IFERROR((NonSalaryCosts)*(NonSalaryCostYears=K$3)*(NonSalaryCostsCodes=$B43),"")))</f>
        <v/>
      </c>
      <c r="L43" s="461" t="str" cm="1">
        <f t="array" ref="L43">IF(L$3="","",SUM(IFERROR((NonSalaryCosts)*(NonSalaryCostYears=L$3)*(NonSalaryCostsCodes=$B43),"")))</f>
        <v/>
      </c>
      <c r="M43" s="461" t="str" cm="1">
        <f t="array" ref="M43">IF(M$3="","",SUM(IFERROR((NonSalaryCosts)*(NonSalaryCostYears=M$3)*(NonSalaryCostsCodes=$B43),"")))</f>
        <v/>
      </c>
      <c r="N43" s="461" t="str" cm="1">
        <f t="array" ref="N43">IF(N$3="","",SUM(IFERROR((NonSalaryCosts)*(NonSalaryCostYears=N$3)*(NonSalaryCostsCodes=$B43),"")))</f>
        <v/>
      </c>
      <c r="O43" s="231"/>
    </row>
    <row r="44" spans="2:15" ht="14.25" customHeight="1" outlineLevel="2">
      <c r="B44" s="460">
        <v>41118</v>
      </c>
      <c r="C44" s="458" t="s">
        <v>425</v>
      </c>
      <c r="D44" s="59"/>
      <c r="E44" s="461">
        <f t="shared" si="7"/>
        <v>0</v>
      </c>
      <c r="F44" s="228"/>
      <c r="G44" s="461" t="str" cm="1">
        <f t="array" ref="G44">IF(G$3="","",SUM(IFERROR((NonSalaryCosts)*(NonSalaryCostYears=G$3)*(NonSalaryCostsCodes=$B44),"")))</f>
        <v/>
      </c>
      <c r="H44" s="461" t="str" cm="1">
        <f t="array" ref="H44">IF(H$3="","",SUM(IFERROR((NonSalaryCosts)*(NonSalaryCostYears=H$3)*(NonSalaryCostsCodes=$B44),"")))</f>
        <v/>
      </c>
      <c r="I44" s="461" t="str" cm="1">
        <f t="array" ref="I44">IF(I$3="","",SUM(IFERROR((NonSalaryCosts)*(NonSalaryCostYears=I$3)*(NonSalaryCostsCodes=$B44),"")))</f>
        <v/>
      </c>
      <c r="J44" s="461" t="str" cm="1">
        <f t="array" ref="J44">IF(J$3="","",SUM(IFERROR((NonSalaryCosts)*(NonSalaryCostYears=J$3)*(NonSalaryCostsCodes=$B44),"")))</f>
        <v/>
      </c>
      <c r="K44" s="461" t="str" cm="1">
        <f t="array" ref="K44">IF(K$3="","",SUM(IFERROR((NonSalaryCosts)*(NonSalaryCostYears=K$3)*(NonSalaryCostsCodes=$B44),"")))</f>
        <v/>
      </c>
      <c r="L44" s="461" t="str" cm="1">
        <f t="array" ref="L44">IF(L$3="","",SUM(IFERROR((NonSalaryCosts)*(NonSalaryCostYears=L$3)*(NonSalaryCostsCodes=$B44),"")))</f>
        <v/>
      </c>
      <c r="M44" s="461" t="str" cm="1">
        <f t="array" ref="M44">IF(M$3="","",SUM(IFERROR((NonSalaryCosts)*(NonSalaryCostYears=M$3)*(NonSalaryCostsCodes=$B44),"")))</f>
        <v/>
      </c>
      <c r="N44" s="461" t="str" cm="1">
        <f t="array" ref="N44">IF(N$3="","",SUM(IFERROR((NonSalaryCosts)*(NonSalaryCostYears=N$3)*(NonSalaryCostsCodes=$B44),"")))</f>
        <v/>
      </c>
      <c r="O44" s="231"/>
    </row>
    <row r="45" spans="2:15" ht="14.4" outlineLevel="1" thickBot="1">
      <c r="B45" s="65" t="s">
        <v>426</v>
      </c>
      <c r="C45" s="66"/>
      <c r="D45" s="59"/>
      <c r="E45" s="462">
        <f>SUBTOTAL(9,E38:E44)</f>
        <v>0</v>
      </c>
      <c r="F45" s="54"/>
      <c r="G45" s="463">
        <f t="shared" ref="G45:N45" si="8">SUBTOTAL(9,G38:G44)</f>
        <v>0</v>
      </c>
      <c r="H45" s="463">
        <f t="shared" si="8"/>
        <v>0</v>
      </c>
      <c r="I45" s="463">
        <f t="shared" si="8"/>
        <v>0</v>
      </c>
      <c r="J45" s="463">
        <f t="shared" si="8"/>
        <v>0</v>
      </c>
      <c r="K45" s="463">
        <f t="shared" si="8"/>
        <v>0</v>
      </c>
      <c r="L45" s="463">
        <f t="shared" si="8"/>
        <v>0</v>
      </c>
      <c r="M45" s="463">
        <f t="shared" si="8"/>
        <v>0</v>
      </c>
      <c r="N45" s="463">
        <f t="shared" si="8"/>
        <v>0</v>
      </c>
      <c r="O45" s="231"/>
    </row>
    <row r="46" spans="2:15" ht="14.25" customHeight="1" outlineLevel="1">
      <c r="B46" s="73"/>
      <c r="C46" s="74"/>
      <c r="D46" s="59"/>
      <c r="E46" s="75"/>
      <c r="G46" s="75"/>
      <c r="H46" s="75"/>
      <c r="I46" s="75"/>
      <c r="J46" s="75"/>
      <c r="K46" s="75"/>
      <c r="L46" s="75"/>
      <c r="M46" s="75"/>
      <c r="N46" s="75"/>
    </row>
    <row r="47" spans="2:15" ht="14.25" customHeight="1" outlineLevel="1">
      <c r="B47" s="72" t="s">
        <v>246</v>
      </c>
      <c r="C47" s="70"/>
      <c r="D47" s="59"/>
      <c r="E47" s="70"/>
      <c r="F47" s="70"/>
      <c r="G47" s="70"/>
      <c r="H47" s="70"/>
      <c r="I47" s="70"/>
      <c r="J47" s="70"/>
      <c r="K47" s="70"/>
      <c r="L47" s="70"/>
      <c r="M47" s="70"/>
      <c r="N47" s="70"/>
    </row>
    <row r="48" spans="2:15" ht="14.25" customHeight="1" outlineLevel="2">
      <c r="B48" s="460">
        <v>37101</v>
      </c>
      <c r="C48" s="458" t="s">
        <v>427</v>
      </c>
      <c r="D48" s="59"/>
      <c r="E48" s="461">
        <f>SUM(G48:N48)</f>
        <v>0</v>
      </c>
      <c r="F48" s="228"/>
      <c r="G48" s="461" t="str" cm="1">
        <f t="array" ref="G48">IF(G$3="","",SUM(IFERROR((NonSalaryCosts)*(NonSalaryCostYears=G$3)*(NonSalaryCostsCodes=$B48),"")))</f>
        <v/>
      </c>
      <c r="H48" s="461" t="str" cm="1">
        <f t="array" ref="H48">IF(H$3="","",SUM(IFERROR((NonSalaryCosts)*(NonSalaryCostYears=H$3)*(NonSalaryCostsCodes=$B48),"")))</f>
        <v/>
      </c>
      <c r="I48" s="461" t="str" cm="1">
        <f t="array" ref="I48">IF(I$3="","",SUM(IFERROR((NonSalaryCosts)*(NonSalaryCostYears=I$3)*(NonSalaryCostsCodes=$B48),"")))</f>
        <v/>
      </c>
      <c r="J48" s="461" t="str" cm="1">
        <f t="array" ref="J48">IF(J$3="","",SUM(IFERROR((NonSalaryCosts)*(NonSalaryCostYears=J$3)*(NonSalaryCostsCodes=$B48),"")))</f>
        <v/>
      </c>
      <c r="K48" s="461" t="str" cm="1">
        <f t="array" ref="K48">IF(K$3="","",SUM(IFERROR((NonSalaryCosts)*(NonSalaryCostYears=K$3)*(NonSalaryCostsCodes=$B48),"")))</f>
        <v/>
      </c>
      <c r="L48" s="461" t="str" cm="1">
        <f t="array" ref="L48">IF(L$3="","",SUM(IFERROR((NonSalaryCosts)*(NonSalaryCostYears=L$3)*(NonSalaryCostsCodes=$B48),"")))</f>
        <v/>
      </c>
      <c r="M48" s="461" t="str" cm="1">
        <f t="array" ref="M48">IF(M$3="","",SUM(IFERROR((NonSalaryCosts)*(NonSalaryCostYears=M$3)*(NonSalaryCostsCodes=$B48),"")))</f>
        <v/>
      </c>
      <c r="N48" s="461" t="str" cm="1">
        <f t="array" ref="N48">IF(N$3="","",SUM(IFERROR((NonSalaryCosts)*(NonSalaryCostYears=N$3)*(NonSalaryCostsCodes=$B48),"")))</f>
        <v/>
      </c>
      <c r="O48" s="231"/>
    </row>
    <row r="49" spans="2:15" ht="14.25" customHeight="1" outlineLevel="2">
      <c r="B49" s="460">
        <v>37105</v>
      </c>
      <c r="C49" s="458" t="s">
        <v>247</v>
      </c>
      <c r="D49" s="59"/>
      <c r="E49" s="461">
        <f>SUM(G49:N49)</f>
        <v>0</v>
      </c>
      <c r="F49" s="228"/>
      <c r="G49" s="461" t="str" cm="1">
        <f t="array" ref="G49">IF(G$3="","",SUM(IFERROR((NonSalaryCosts)*(NonSalaryCostYears=G$3)*(NonSalaryCostsCodes=$B49),"")))</f>
        <v/>
      </c>
      <c r="H49" s="461" t="str" cm="1">
        <f t="array" ref="H49">IF(H$3="","",SUM(IFERROR((NonSalaryCosts)*(NonSalaryCostYears=H$3)*(NonSalaryCostsCodes=$B49),"")))</f>
        <v/>
      </c>
      <c r="I49" s="461" t="str" cm="1">
        <f t="array" ref="I49">IF(I$3="","",SUM(IFERROR((NonSalaryCosts)*(NonSalaryCostYears=I$3)*(NonSalaryCostsCodes=$B49),"")))</f>
        <v/>
      </c>
      <c r="J49" s="461" t="str" cm="1">
        <f t="array" ref="J49">IF(J$3="","",SUM(IFERROR((NonSalaryCosts)*(NonSalaryCostYears=J$3)*(NonSalaryCostsCodes=$B49),"")))</f>
        <v/>
      </c>
      <c r="K49" s="461" t="str" cm="1">
        <f t="array" ref="K49">IF(K$3="","",SUM(IFERROR((NonSalaryCosts)*(NonSalaryCostYears=K$3)*(NonSalaryCostsCodes=$B49),"")))</f>
        <v/>
      </c>
      <c r="L49" s="461" t="str" cm="1">
        <f t="array" ref="L49">IF(L$3="","",SUM(IFERROR((NonSalaryCosts)*(NonSalaryCostYears=L$3)*(NonSalaryCostsCodes=$B49),"")))</f>
        <v/>
      </c>
      <c r="M49" s="461" t="str" cm="1">
        <f t="array" ref="M49">IF(M$3="","",SUM(IFERROR((NonSalaryCosts)*(NonSalaryCostYears=M$3)*(NonSalaryCostsCodes=$B49),"")))</f>
        <v/>
      </c>
      <c r="N49" s="461" t="str" cm="1">
        <f t="array" ref="N49">IF(N$3="","",SUM(IFERROR((NonSalaryCosts)*(NonSalaryCostYears=N$3)*(NonSalaryCostsCodes=$B49),"")))</f>
        <v/>
      </c>
      <c r="O49" s="231"/>
    </row>
    <row r="50" spans="2:15" ht="14.25" customHeight="1" outlineLevel="2">
      <c r="B50" s="460">
        <v>37107</v>
      </c>
      <c r="C50" s="458" t="s">
        <v>248</v>
      </c>
      <c r="D50" s="59"/>
      <c r="E50" s="461">
        <f>SUM(G50:N50)</f>
        <v>0</v>
      </c>
      <c r="F50" s="228"/>
      <c r="G50" s="461" t="str" cm="1">
        <f t="array" ref="G50">IF(G$3="","",SUM(IFERROR((NonSalaryCosts)*(NonSalaryCostYears=G$3)*(NonSalaryCostsCodes=$B50),"")))</f>
        <v/>
      </c>
      <c r="H50" s="461" t="str" cm="1">
        <f t="array" ref="H50">IF(H$3="","",SUM(IFERROR((NonSalaryCosts)*(NonSalaryCostYears=H$3)*(NonSalaryCostsCodes=$B50),"")))</f>
        <v/>
      </c>
      <c r="I50" s="461" t="str" cm="1">
        <f t="array" ref="I50">IF(I$3="","",SUM(IFERROR((NonSalaryCosts)*(NonSalaryCostYears=I$3)*(NonSalaryCostsCodes=$B50),"")))</f>
        <v/>
      </c>
      <c r="J50" s="461" t="str" cm="1">
        <f t="array" ref="J50">IF(J$3="","",SUM(IFERROR((NonSalaryCosts)*(NonSalaryCostYears=J$3)*(NonSalaryCostsCodes=$B50),"")))</f>
        <v/>
      </c>
      <c r="K50" s="461" t="str" cm="1">
        <f t="array" ref="K50">IF(K$3="","",SUM(IFERROR((NonSalaryCosts)*(NonSalaryCostYears=K$3)*(NonSalaryCostsCodes=$B50),"")))</f>
        <v/>
      </c>
      <c r="L50" s="461" t="str" cm="1">
        <f t="array" ref="L50">IF(L$3="","",SUM(IFERROR((NonSalaryCosts)*(NonSalaryCostYears=L$3)*(NonSalaryCostsCodes=$B50),"")))</f>
        <v/>
      </c>
      <c r="M50" s="461" t="str" cm="1">
        <f t="array" ref="M50">IF(M$3="","",SUM(IFERROR((NonSalaryCosts)*(NonSalaryCostYears=M$3)*(NonSalaryCostsCodes=$B50),"")))</f>
        <v/>
      </c>
      <c r="N50" s="461" t="str" cm="1">
        <f t="array" ref="N50">IF(N$3="","",SUM(IFERROR((NonSalaryCosts)*(NonSalaryCostYears=N$3)*(NonSalaryCostsCodes=$B50),"")))</f>
        <v/>
      </c>
      <c r="O50" s="231"/>
    </row>
    <row r="51" spans="2:15" ht="14.25" customHeight="1" outlineLevel="2">
      <c r="B51" s="460">
        <v>37109</v>
      </c>
      <c r="C51" s="458" t="s">
        <v>249</v>
      </c>
      <c r="D51" s="59"/>
      <c r="E51" s="461">
        <f>SUM(G51:N51)</f>
        <v>0</v>
      </c>
      <c r="F51" s="228"/>
      <c r="G51" s="461" t="str" cm="1">
        <f t="array" ref="G51">IF(G$3="","",SUM(IFERROR((NonSalaryCosts)*(NonSalaryCostYears=G$3)*(NonSalaryCostsCodes=$B51),"")))</f>
        <v/>
      </c>
      <c r="H51" s="461" t="str" cm="1">
        <f t="array" ref="H51">IF(H$3="","",SUM(IFERROR((NonSalaryCosts)*(NonSalaryCostYears=H$3)*(NonSalaryCostsCodes=$B51),"")))</f>
        <v/>
      </c>
      <c r="I51" s="461" t="str" cm="1">
        <f t="array" ref="I51">IF(I$3="","",SUM(IFERROR((NonSalaryCosts)*(NonSalaryCostYears=I$3)*(NonSalaryCostsCodes=$B51),"")))</f>
        <v/>
      </c>
      <c r="J51" s="461" t="str" cm="1">
        <f t="array" ref="J51">IF(J$3="","",SUM(IFERROR((NonSalaryCosts)*(NonSalaryCostYears=J$3)*(NonSalaryCostsCodes=$B51),"")))</f>
        <v/>
      </c>
      <c r="K51" s="461" t="str" cm="1">
        <f t="array" ref="K51">IF(K$3="","",SUM(IFERROR((NonSalaryCosts)*(NonSalaryCostYears=K$3)*(NonSalaryCostsCodes=$B51),"")))</f>
        <v/>
      </c>
      <c r="L51" s="461" t="str" cm="1">
        <f t="array" ref="L51">IF(L$3="","",SUM(IFERROR((NonSalaryCosts)*(NonSalaryCostYears=L$3)*(NonSalaryCostsCodes=$B51),"")))</f>
        <v/>
      </c>
      <c r="M51" s="461" t="str" cm="1">
        <f t="array" ref="M51">IF(M$3="","",SUM(IFERROR((NonSalaryCosts)*(NonSalaryCostYears=M$3)*(NonSalaryCostsCodes=$B51),"")))</f>
        <v/>
      </c>
      <c r="N51" s="461" t="str" cm="1">
        <f t="array" ref="N51">IF(N$3="","",SUM(IFERROR((NonSalaryCosts)*(NonSalaryCostYears=N$3)*(NonSalaryCostsCodes=$B51),"")))</f>
        <v/>
      </c>
      <c r="O51" s="231"/>
    </row>
    <row r="52" spans="2:15" ht="14.4" outlineLevel="1" thickBot="1">
      <c r="B52" s="65" t="s">
        <v>428</v>
      </c>
      <c r="C52" s="66"/>
      <c r="D52" s="59"/>
      <c r="E52" s="462">
        <f>SUBTOTAL(9,E48:E51)</f>
        <v>0</v>
      </c>
      <c r="F52" s="54"/>
      <c r="G52" s="463">
        <f t="shared" ref="G52:N52" si="9">SUBTOTAL(9,G48:G51)</f>
        <v>0</v>
      </c>
      <c r="H52" s="463">
        <f t="shared" si="9"/>
        <v>0</v>
      </c>
      <c r="I52" s="463">
        <f t="shared" si="9"/>
        <v>0</v>
      </c>
      <c r="J52" s="463">
        <f t="shared" si="9"/>
        <v>0</v>
      </c>
      <c r="K52" s="463">
        <f t="shared" si="9"/>
        <v>0</v>
      </c>
      <c r="L52" s="463">
        <f t="shared" si="9"/>
        <v>0</v>
      </c>
      <c r="M52" s="463">
        <f t="shared" si="9"/>
        <v>0</v>
      </c>
      <c r="N52" s="463">
        <f t="shared" si="9"/>
        <v>0</v>
      </c>
      <c r="O52" s="231"/>
    </row>
    <row r="53" spans="2:15" outlineLevel="1">
      <c r="B53" s="65"/>
      <c r="C53" s="66"/>
      <c r="D53" s="59"/>
      <c r="E53" s="96"/>
      <c r="F53" s="54"/>
      <c r="G53" s="96"/>
      <c r="H53" s="96"/>
      <c r="I53" s="96"/>
      <c r="J53" s="96"/>
      <c r="K53" s="96"/>
      <c r="L53" s="96"/>
      <c r="M53" s="96"/>
      <c r="N53" s="96"/>
      <c r="O53" s="93"/>
    </row>
    <row r="54" spans="2:15" ht="14.25" customHeight="1" outlineLevel="1">
      <c r="B54" s="72" t="s">
        <v>253</v>
      </c>
      <c r="C54" s="70"/>
      <c r="D54" s="59"/>
      <c r="E54" s="70"/>
      <c r="F54" s="70"/>
      <c r="G54" s="70"/>
      <c r="H54" s="70"/>
      <c r="I54" s="70"/>
      <c r="J54" s="70"/>
      <c r="K54" s="70"/>
      <c r="L54" s="70"/>
      <c r="M54" s="70"/>
      <c r="N54" s="70"/>
    </row>
    <row r="55" spans="2:15" ht="14.1" customHeight="1" outlineLevel="2">
      <c r="B55" s="460">
        <v>47141</v>
      </c>
      <c r="C55" s="458" t="s">
        <v>252</v>
      </c>
      <c r="D55" s="59"/>
      <c r="E55" s="461">
        <f>SUM(G55:N55)</f>
        <v>0</v>
      </c>
      <c r="F55" s="228"/>
      <c r="G55" s="461" t="str" cm="1">
        <f t="array" ref="G55">IF(G$3="","",SUM(IFERROR((NonSalaryCosts)*(NonSalaryCostYears=G$3)*(NonSalaryCostsCodes=$B55),"")))</f>
        <v/>
      </c>
      <c r="H55" s="461" t="str" cm="1">
        <f t="array" ref="H55">IF(H$3="","",SUM(IFERROR((NonSalaryCosts)*(NonSalaryCostYears=H$3)*(NonSalaryCostsCodes=$B55),"")))</f>
        <v/>
      </c>
      <c r="I55" s="461" t="str" cm="1">
        <f t="array" ref="I55">IF(I$3="","",SUM(IFERROR((NonSalaryCosts)*(NonSalaryCostYears=I$3)*(NonSalaryCostsCodes=$B55),"")))</f>
        <v/>
      </c>
      <c r="J55" s="461" t="str" cm="1">
        <f t="array" ref="J55">IF(J$3="","",SUM(IFERROR((NonSalaryCosts)*(NonSalaryCostYears=J$3)*(NonSalaryCostsCodes=$B55),"")))</f>
        <v/>
      </c>
      <c r="K55" s="461" t="str" cm="1">
        <f t="array" ref="K55">IF(K$3="","",SUM(IFERROR((NonSalaryCosts)*(NonSalaryCostYears=K$3)*(NonSalaryCostsCodes=$B55),"")))</f>
        <v/>
      </c>
      <c r="L55" s="461" t="str" cm="1">
        <f t="array" ref="L55">IF(L$3="","",SUM(IFERROR((NonSalaryCosts)*(NonSalaryCostYears=L$3)*(NonSalaryCostsCodes=$B55),"")))</f>
        <v/>
      </c>
      <c r="M55" s="461" t="str" cm="1">
        <f t="array" ref="M55">IF(M$3="","",SUM(IFERROR((NonSalaryCosts)*(NonSalaryCostYears=M$3)*(NonSalaryCostsCodes=$B55),"")))</f>
        <v/>
      </c>
      <c r="N55" s="461" t="str" cm="1">
        <f t="array" ref="N55">IF(N$3="","",SUM(IFERROR((NonSalaryCosts)*(NonSalaryCostYears=N$3)*(NonSalaryCostsCodes=$B55),"")))</f>
        <v/>
      </c>
      <c r="O55" s="231"/>
    </row>
    <row r="56" spans="2:15" ht="14.1" customHeight="1" outlineLevel="2">
      <c r="B56" s="460">
        <v>47140</v>
      </c>
      <c r="C56" s="458" t="s">
        <v>254</v>
      </c>
      <c r="D56" s="59"/>
      <c r="E56" s="461">
        <f>SUM(G56:N56)</f>
        <v>0</v>
      </c>
      <c r="F56" s="228"/>
      <c r="G56" s="461" t="str" cm="1">
        <f t="array" ref="G56">IF(G$3="","",SUM(IFERROR((NonSalaryCosts)*(NonSalaryCostYears=G$3)*(NonSalaryCostsCodes=$B56),"")))</f>
        <v/>
      </c>
      <c r="H56" s="461" t="str" cm="1">
        <f t="array" ref="H56">IF(H$3="","",SUM(IFERROR((NonSalaryCosts)*(NonSalaryCostYears=H$3)*(NonSalaryCostsCodes=$B56),"")))</f>
        <v/>
      </c>
      <c r="I56" s="461" t="str" cm="1">
        <f t="array" ref="I56">IF(I$3="","",SUM(IFERROR((NonSalaryCosts)*(NonSalaryCostYears=I$3)*(NonSalaryCostsCodes=$B56),"")))</f>
        <v/>
      </c>
      <c r="J56" s="461" t="str" cm="1">
        <f t="array" ref="J56">IF(J$3="","",SUM(IFERROR((NonSalaryCosts)*(NonSalaryCostYears=J$3)*(NonSalaryCostsCodes=$B56),"")))</f>
        <v/>
      </c>
      <c r="K56" s="461" t="str" cm="1">
        <f t="array" ref="K56">IF(K$3="","",SUM(IFERROR((NonSalaryCosts)*(NonSalaryCostYears=K$3)*(NonSalaryCostsCodes=$B56),"")))</f>
        <v/>
      </c>
      <c r="L56" s="461" t="str" cm="1">
        <f t="array" ref="L56">IF(L$3="","",SUM(IFERROR((NonSalaryCosts)*(NonSalaryCostYears=L$3)*(NonSalaryCostsCodes=$B56),"")))</f>
        <v/>
      </c>
      <c r="M56" s="461" t="str" cm="1">
        <f t="array" ref="M56">IF(M$3="","",SUM(IFERROR((NonSalaryCosts)*(NonSalaryCostYears=M$3)*(NonSalaryCostsCodes=$B56),"")))</f>
        <v/>
      </c>
      <c r="N56" s="461" t="str" cm="1">
        <f t="array" ref="N56">IF(N$3="","",SUM(IFERROR((NonSalaryCosts)*(NonSalaryCostYears=N$3)*(NonSalaryCostsCodes=$B56),"")))</f>
        <v/>
      </c>
      <c r="O56" s="231"/>
    </row>
    <row r="57" spans="2:15" ht="14.4" outlineLevel="1" thickBot="1">
      <c r="B57" s="65" t="s">
        <v>429</v>
      </c>
      <c r="C57" s="66"/>
      <c r="D57" s="59"/>
      <c r="E57" s="462">
        <f>SUBTOTAL(9,E55:E56)</f>
        <v>0</v>
      </c>
      <c r="F57" s="54"/>
      <c r="G57" s="463">
        <f t="shared" ref="G57:N57" si="10">SUBTOTAL(9,G55:G56)</f>
        <v>0</v>
      </c>
      <c r="H57" s="463">
        <f t="shared" si="10"/>
        <v>0</v>
      </c>
      <c r="I57" s="463">
        <f t="shared" si="10"/>
        <v>0</v>
      </c>
      <c r="J57" s="463">
        <f t="shared" si="10"/>
        <v>0</v>
      </c>
      <c r="K57" s="463">
        <f t="shared" si="10"/>
        <v>0</v>
      </c>
      <c r="L57" s="463">
        <f t="shared" si="10"/>
        <v>0</v>
      </c>
      <c r="M57" s="463">
        <f t="shared" si="10"/>
        <v>0</v>
      </c>
      <c r="N57" s="463">
        <f t="shared" si="10"/>
        <v>0</v>
      </c>
      <c r="O57" s="231"/>
    </row>
    <row r="58" spans="2:15" outlineLevel="1">
      <c r="B58" s="65"/>
      <c r="C58" s="66"/>
      <c r="D58" s="59"/>
      <c r="E58" s="96"/>
      <c r="F58" s="54"/>
      <c r="G58" s="96"/>
      <c r="H58" s="96"/>
      <c r="I58" s="96"/>
      <c r="J58" s="96"/>
      <c r="K58" s="96"/>
      <c r="L58" s="96"/>
      <c r="M58" s="96"/>
      <c r="N58" s="96"/>
      <c r="O58" s="93"/>
    </row>
    <row r="59" spans="2:15" ht="14.25" customHeight="1" outlineLevel="1">
      <c r="B59" s="65" t="s">
        <v>256</v>
      </c>
      <c r="C59" s="6"/>
      <c r="D59" s="59"/>
      <c r="E59" s="70"/>
      <c r="F59" s="70"/>
      <c r="G59" s="70"/>
      <c r="H59" s="70"/>
      <c r="I59" s="70"/>
      <c r="J59" s="70"/>
      <c r="K59" s="70"/>
      <c r="L59" s="70"/>
      <c r="M59" s="70"/>
      <c r="N59" s="70"/>
      <c r="O59" s="70"/>
    </row>
    <row r="60" spans="2:15" ht="12.9" customHeight="1" outlineLevel="2">
      <c r="B60" s="460">
        <v>48301</v>
      </c>
      <c r="C60" s="458" t="s">
        <v>255</v>
      </c>
      <c r="D60" s="59"/>
      <c r="E60" s="461">
        <f>SUM(G60:N60)</f>
        <v>0</v>
      </c>
      <c r="F60" s="228"/>
      <c r="G60" s="461" t="str" cm="1">
        <f t="array" ref="G60">IF(G$3="","",SUM(IFERROR((NonSalaryCosts)*(NonSalaryCostYears=G$3)*(NonSalaryCostsCodes=$B60),"")))</f>
        <v/>
      </c>
      <c r="H60" s="461" t="str" cm="1">
        <f t="array" ref="H60">IF(H$3="","",SUM(IFERROR((NonSalaryCosts)*(NonSalaryCostYears=H$3)*(NonSalaryCostsCodes=$B60),"")))</f>
        <v/>
      </c>
      <c r="I60" s="461" t="str" cm="1">
        <f t="array" ref="I60">IF(I$3="","",SUM(IFERROR((NonSalaryCosts)*(NonSalaryCostYears=I$3)*(NonSalaryCostsCodes=$B60),"")))</f>
        <v/>
      </c>
      <c r="J60" s="461" t="str" cm="1">
        <f t="array" ref="J60">IF(J$3="","",SUM(IFERROR((NonSalaryCosts)*(NonSalaryCostYears=J$3)*(NonSalaryCostsCodes=$B60),"")))</f>
        <v/>
      </c>
      <c r="K60" s="461" t="str" cm="1">
        <f t="array" ref="K60">IF(K$3="","",SUM(IFERROR((NonSalaryCosts)*(NonSalaryCostYears=K$3)*(NonSalaryCostsCodes=$B60),"")))</f>
        <v/>
      </c>
      <c r="L60" s="461" t="str" cm="1">
        <f t="array" ref="L60">IF(L$3="","",SUM(IFERROR((NonSalaryCosts)*(NonSalaryCostYears=L$3)*(NonSalaryCostsCodes=$B60),"")))</f>
        <v/>
      </c>
      <c r="M60" s="461" t="str" cm="1">
        <f t="array" ref="M60">IF(M$3="","",SUM(IFERROR((NonSalaryCosts)*(NonSalaryCostYears=M$3)*(NonSalaryCostsCodes=$B60),"")))</f>
        <v/>
      </c>
      <c r="N60" s="461" t="str" cm="1">
        <f t="array" ref="N60">IF(N$3="","",SUM(IFERROR((NonSalaryCosts)*(NonSalaryCostYears=N$3)*(NonSalaryCostsCodes=$B60),"")))</f>
        <v/>
      </c>
      <c r="O60" s="231"/>
    </row>
    <row r="61" spans="2:15" ht="12.9" customHeight="1" outlineLevel="2">
      <c r="B61" s="460">
        <v>48302</v>
      </c>
      <c r="C61" s="458" t="s">
        <v>257</v>
      </c>
      <c r="D61" s="59"/>
      <c r="E61" s="461">
        <f>SUM(G61:N61)</f>
        <v>0</v>
      </c>
      <c r="F61" s="228"/>
      <c r="G61" s="461" t="str" cm="1">
        <f t="array" ref="G61">IF(G$3="","",SUM(IFERROR((NonSalaryCosts)*(NonSalaryCostYears=G$3)*(NonSalaryCostsCodes=$B61),"")))</f>
        <v/>
      </c>
      <c r="H61" s="461" t="str" cm="1">
        <f t="array" ref="H61">IF(H$3="","",SUM(IFERROR((NonSalaryCosts)*(NonSalaryCostYears=H$3)*(NonSalaryCostsCodes=$B61),"")))</f>
        <v/>
      </c>
      <c r="I61" s="461" t="str" cm="1">
        <f t="array" ref="I61">IF(I$3="","",SUM(IFERROR((NonSalaryCosts)*(NonSalaryCostYears=I$3)*(NonSalaryCostsCodes=$B61),"")))</f>
        <v/>
      </c>
      <c r="J61" s="461" t="str" cm="1">
        <f t="array" ref="J61">IF(J$3="","",SUM(IFERROR((NonSalaryCosts)*(NonSalaryCostYears=J$3)*(NonSalaryCostsCodes=$B61),"")))</f>
        <v/>
      </c>
      <c r="K61" s="461" t="str" cm="1">
        <f t="array" ref="K61">IF(K$3="","",SUM(IFERROR((NonSalaryCosts)*(NonSalaryCostYears=K$3)*(NonSalaryCostsCodes=$B61),"")))</f>
        <v/>
      </c>
      <c r="L61" s="461" t="str" cm="1">
        <f t="array" ref="L61">IF(L$3="","",SUM(IFERROR((NonSalaryCosts)*(NonSalaryCostYears=L$3)*(NonSalaryCostsCodes=$B61),"")))</f>
        <v/>
      </c>
      <c r="M61" s="461" t="str" cm="1">
        <f t="array" ref="M61">IF(M$3="","",SUM(IFERROR((NonSalaryCosts)*(NonSalaryCostYears=M$3)*(NonSalaryCostsCodes=$B61),"")))</f>
        <v/>
      </c>
      <c r="N61" s="461" t="str" cm="1">
        <f t="array" ref="N61">IF(N$3="","",SUM(IFERROR((NonSalaryCosts)*(NonSalaryCostYears=N$3)*(NonSalaryCostsCodes=$B61),"")))</f>
        <v/>
      </c>
      <c r="O61" s="231"/>
    </row>
    <row r="62" spans="2:15" ht="14.4" outlineLevel="1" thickBot="1">
      <c r="B62" s="65" t="s">
        <v>430</v>
      </c>
      <c r="C62" s="66"/>
      <c r="D62" s="59"/>
      <c r="E62" s="462">
        <f>SUBTOTAL(9,E60:E61)</f>
        <v>0</v>
      </c>
      <c r="F62" s="54"/>
      <c r="G62" s="463">
        <f t="shared" ref="G62:N62" si="11">SUBTOTAL(9,G60:G61)</f>
        <v>0</v>
      </c>
      <c r="H62" s="463">
        <f t="shared" si="11"/>
        <v>0</v>
      </c>
      <c r="I62" s="463">
        <f t="shared" si="11"/>
        <v>0</v>
      </c>
      <c r="J62" s="463">
        <f t="shared" si="11"/>
        <v>0</v>
      </c>
      <c r="K62" s="463">
        <f t="shared" si="11"/>
        <v>0</v>
      </c>
      <c r="L62" s="463">
        <f t="shared" si="11"/>
        <v>0</v>
      </c>
      <c r="M62" s="463">
        <f t="shared" si="11"/>
        <v>0</v>
      </c>
      <c r="N62" s="463">
        <f t="shared" si="11"/>
        <v>0</v>
      </c>
      <c r="O62" s="231"/>
    </row>
    <row r="63" spans="2:15" outlineLevel="1">
      <c r="B63" s="65"/>
      <c r="C63" s="66"/>
      <c r="D63" s="59"/>
      <c r="E63" s="96"/>
      <c r="F63" s="54"/>
      <c r="G63" s="96"/>
      <c r="H63" s="96"/>
      <c r="I63" s="96"/>
      <c r="J63" s="96"/>
      <c r="K63" s="96"/>
      <c r="L63" s="96"/>
      <c r="M63" s="96"/>
      <c r="N63" s="96"/>
      <c r="O63" s="93"/>
    </row>
    <row r="64" spans="2:15" ht="14.25" customHeight="1" outlineLevel="1">
      <c r="B64" s="72" t="s">
        <v>259</v>
      </c>
      <c r="C64" s="70"/>
      <c r="D64" s="59"/>
      <c r="E64" s="70"/>
      <c r="F64" s="70"/>
      <c r="G64" s="70"/>
      <c r="H64" s="70"/>
      <c r="I64" s="70"/>
      <c r="J64" s="70"/>
      <c r="K64" s="70"/>
      <c r="L64" s="70"/>
      <c r="M64" s="70"/>
      <c r="N64" s="70"/>
    </row>
    <row r="65" spans="2:15" ht="14.25" customHeight="1" outlineLevel="2">
      <c r="B65" s="464">
        <v>34130</v>
      </c>
      <c r="C65" s="465" t="s">
        <v>258</v>
      </c>
      <c r="D65" s="59"/>
      <c r="E65" s="461">
        <f t="shared" ref="E65:E70" si="12">SUM(G65:N65)</f>
        <v>0</v>
      </c>
      <c r="F65" s="228"/>
      <c r="G65" s="461" t="str" cm="1">
        <f t="array" ref="G65">IF(G$3="","",SUM(IFERROR((NonSalaryCosts)*(NonSalaryCostYears=G$3)*(NonSalaryCostsCodes=$B65),"")))</f>
        <v/>
      </c>
      <c r="H65" s="461" t="str" cm="1">
        <f t="array" ref="H65">IF(H$3="","",SUM(IFERROR((NonSalaryCosts)*(NonSalaryCostYears=H$3)*(NonSalaryCostsCodes=$B65),"")))</f>
        <v/>
      </c>
      <c r="I65" s="461" t="str" cm="1">
        <f t="array" ref="I65">IF(I$3="","",SUM(IFERROR((NonSalaryCosts)*(NonSalaryCostYears=I$3)*(NonSalaryCostsCodes=$B65),"")))</f>
        <v/>
      </c>
      <c r="J65" s="461" t="str" cm="1">
        <f t="array" ref="J65">IF(J$3="","",SUM(IFERROR((NonSalaryCosts)*(NonSalaryCostYears=J$3)*(NonSalaryCostsCodes=$B65),"")))</f>
        <v/>
      </c>
      <c r="K65" s="461" t="str" cm="1">
        <f t="array" ref="K65">IF(K$3="","",SUM(IFERROR((NonSalaryCosts)*(NonSalaryCostYears=K$3)*(NonSalaryCostsCodes=$B65),"")))</f>
        <v/>
      </c>
      <c r="L65" s="461" t="str" cm="1">
        <f t="array" ref="L65">IF(L$3="","",SUM(IFERROR((NonSalaryCosts)*(NonSalaryCostYears=L$3)*(NonSalaryCostsCodes=$B65),"")))</f>
        <v/>
      </c>
      <c r="M65" s="461" t="str" cm="1">
        <f t="array" ref="M65">IF(M$3="","",SUM(IFERROR((NonSalaryCosts)*(NonSalaryCostYears=M$3)*(NonSalaryCostsCodes=$B65),"")))</f>
        <v/>
      </c>
      <c r="N65" s="461" t="str" cm="1">
        <f t="array" ref="N65">IF(N$3="","",SUM(IFERROR((NonSalaryCosts)*(NonSalaryCostYears=N$3)*(NonSalaryCostsCodes=$B65),"")))</f>
        <v/>
      </c>
      <c r="O65" s="231"/>
    </row>
    <row r="66" spans="2:15" ht="14.25" customHeight="1" outlineLevel="2">
      <c r="B66" s="464">
        <v>34131</v>
      </c>
      <c r="C66" s="465" t="s">
        <v>260</v>
      </c>
      <c r="D66" s="59"/>
      <c r="E66" s="461">
        <f t="shared" si="12"/>
        <v>0</v>
      </c>
      <c r="F66" s="228"/>
      <c r="G66" s="461" t="str" cm="1">
        <f t="array" ref="G66">IF(G$3="","",SUM(IFERROR((NonSalaryCosts)*(NonSalaryCostYears=G$3)*(NonSalaryCostsCodes=$B66),"")))</f>
        <v/>
      </c>
      <c r="H66" s="461" t="str" cm="1">
        <f t="array" ref="H66">IF(H$3="","",SUM(IFERROR((NonSalaryCosts)*(NonSalaryCostYears=H$3)*(NonSalaryCostsCodes=$B66),"")))</f>
        <v/>
      </c>
      <c r="I66" s="461" t="str" cm="1">
        <f t="array" ref="I66">IF(I$3="","",SUM(IFERROR((NonSalaryCosts)*(NonSalaryCostYears=I$3)*(NonSalaryCostsCodes=$B66),"")))</f>
        <v/>
      </c>
      <c r="J66" s="461" t="str" cm="1">
        <f t="array" ref="J66">IF(J$3="","",SUM(IFERROR((NonSalaryCosts)*(NonSalaryCostYears=J$3)*(NonSalaryCostsCodes=$B66),"")))</f>
        <v/>
      </c>
      <c r="K66" s="461" t="str" cm="1">
        <f t="array" ref="K66">IF(K$3="","",SUM(IFERROR((NonSalaryCosts)*(NonSalaryCostYears=K$3)*(NonSalaryCostsCodes=$B66),"")))</f>
        <v/>
      </c>
      <c r="L66" s="461" t="str" cm="1">
        <f t="array" ref="L66">IF(L$3="","",SUM(IFERROR((NonSalaryCosts)*(NonSalaryCostYears=L$3)*(NonSalaryCostsCodes=$B66),"")))</f>
        <v/>
      </c>
      <c r="M66" s="461" t="str" cm="1">
        <f t="array" ref="M66">IF(M$3="","",SUM(IFERROR((NonSalaryCosts)*(NonSalaryCostYears=M$3)*(NonSalaryCostsCodes=$B66),"")))</f>
        <v/>
      </c>
      <c r="N66" s="461" t="str" cm="1">
        <f t="array" ref="N66">IF(N$3="","",SUM(IFERROR((NonSalaryCosts)*(NonSalaryCostYears=N$3)*(NonSalaryCostsCodes=$B66),"")))</f>
        <v/>
      </c>
      <c r="O66" s="231"/>
    </row>
    <row r="67" spans="2:15" ht="14.25" customHeight="1" outlineLevel="2">
      <c r="B67" s="464">
        <v>34132</v>
      </c>
      <c r="C67" s="465" t="s">
        <v>261</v>
      </c>
      <c r="D67" s="59"/>
      <c r="E67" s="461">
        <f t="shared" si="12"/>
        <v>0</v>
      </c>
      <c r="F67" s="228"/>
      <c r="G67" s="461" t="str" cm="1">
        <f t="array" ref="G67">IF(G$3="","",SUM(IFERROR((NonSalaryCosts)*(NonSalaryCostYears=G$3)*(NonSalaryCostsCodes=$B67),"")))</f>
        <v/>
      </c>
      <c r="H67" s="461" t="str" cm="1">
        <f t="array" ref="H67">IF(H$3="","",SUM(IFERROR((NonSalaryCosts)*(NonSalaryCostYears=H$3)*(NonSalaryCostsCodes=$B67),"")))</f>
        <v/>
      </c>
      <c r="I67" s="461" t="str" cm="1">
        <f t="array" ref="I67">IF(I$3="","",SUM(IFERROR((NonSalaryCosts)*(NonSalaryCostYears=I$3)*(NonSalaryCostsCodes=$B67),"")))</f>
        <v/>
      </c>
      <c r="J67" s="461" t="str" cm="1">
        <f t="array" ref="J67">IF(J$3="","",SUM(IFERROR((NonSalaryCosts)*(NonSalaryCostYears=J$3)*(NonSalaryCostsCodes=$B67),"")))</f>
        <v/>
      </c>
      <c r="K67" s="461" t="str" cm="1">
        <f t="array" ref="K67">IF(K$3="","",SUM(IFERROR((NonSalaryCosts)*(NonSalaryCostYears=K$3)*(NonSalaryCostsCodes=$B67),"")))</f>
        <v/>
      </c>
      <c r="L67" s="461" t="str" cm="1">
        <f t="array" ref="L67">IF(L$3="","",SUM(IFERROR((NonSalaryCosts)*(NonSalaryCostYears=L$3)*(NonSalaryCostsCodes=$B67),"")))</f>
        <v/>
      </c>
      <c r="M67" s="461" t="str" cm="1">
        <f t="array" ref="M67">IF(M$3="","",SUM(IFERROR((NonSalaryCosts)*(NonSalaryCostYears=M$3)*(NonSalaryCostsCodes=$B67),"")))</f>
        <v/>
      </c>
      <c r="N67" s="461" t="str" cm="1">
        <f t="array" ref="N67">IF(N$3="","",SUM(IFERROR((NonSalaryCosts)*(NonSalaryCostYears=N$3)*(NonSalaryCostsCodes=$B67),"")))</f>
        <v/>
      </c>
      <c r="O67" s="231"/>
    </row>
    <row r="68" spans="2:15" ht="14.1" customHeight="1" outlineLevel="2">
      <c r="B68" s="464">
        <v>34101</v>
      </c>
      <c r="C68" s="465" t="s">
        <v>262</v>
      </c>
      <c r="D68" s="59"/>
      <c r="E68" s="461">
        <f t="shared" si="12"/>
        <v>0</v>
      </c>
      <c r="F68" s="228"/>
      <c r="G68" s="461" t="str" cm="1">
        <f t="array" ref="G68">IF(G$3="","",SUM(IFERROR((NonSalaryCosts)*(NonSalaryCostYears=G$3)*(NonSalaryCostsCodes=$B68),"")))</f>
        <v/>
      </c>
      <c r="H68" s="461" t="str" cm="1">
        <f t="array" ref="H68">IF(H$3="","",SUM(IFERROR((NonSalaryCosts)*(NonSalaryCostYears=H$3)*(NonSalaryCostsCodes=$B68),"")))</f>
        <v/>
      </c>
      <c r="I68" s="461" t="str" cm="1">
        <f t="array" ref="I68">IF(I$3="","",SUM(IFERROR((NonSalaryCosts)*(NonSalaryCostYears=I$3)*(NonSalaryCostsCodes=$B68),"")))</f>
        <v/>
      </c>
      <c r="J68" s="461" t="str" cm="1">
        <f t="array" ref="J68">IF(J$3="","",SUM(IFERROR((NonSalaryCosts)*(NonSalaryCostYears=J$3)*(NonSalaryCostsCodes=$B68),"")))</f>
        <v/>
      </c>
      <c r="K68" s="461" t="str" cm="1">
        <f t="array" ref="K68">IF(K$3="","",SUM(IFERROR((NonSalaryCosts)*(NonSalaryCostYears=K$3)*(NonSalaryCostsCodes=$B68),"")))</f>
        <v/>
      </c>
      <c r="L68" s="461" t="str" cm="1">
        <f t="array" ref="L68">IF(L$3="","",SUM(IFERROR((NonSalaryCosts)*(NonSalaryCostYears=L$3)*(NonSalaryCostsCodes=$B68),"")))</f>
        <v/>
      </c>
      <c r="M68" s="461" t="str" cm="1">
        <f t="array" ref="M68">IF(M$3="","",SUM(IFERROR((NonSalaryCosts)*(NonSalaryCostYears=M$3)*(NonSalaryCostsCodes=$B68),"")))</f>
        <v/>
      </c>
      <c r="N68" s="461" t="str" cm="1">
        <f t="array" ref="N68">IF(N$3="","",SUM(IFERROR((NonSalaryCosts)*(NonSalaryCostYears=N$3)*(NonSalaryCostsCodes=$B68),"")))</f>
        <v/>
      </c>
      <c r="O68" s="231"/>
    </row>
    <row r="69" spans="2:15" ht="14.1" customHeight="1" outlineLevel="2">
      <c r="B69" s="464">
        <v>36001</v>
      </c>
      <c r="C69" s="465" t="s">
        <v>263</v>
      </c>
      <c r="D69" s="59"/>
      <c r="E69" s="461">
        <f t="shared" si="12"/>
        <v>0</v>
      </c>
      <c r="F69" s="228"/>
      <c r="G69" s="461" t="str" cm="1">
        <f t="array" ref="G69">IF(G$3="","",SUM(IFERROR((NonSalaryCosts)*(NonSalaryCostYears=G$3)*(NonSalaryCostsCodes=$B69),"")))</f>
        <v/>
      </c>
      <c r="H69" s="461" t="str" cm="1">
        <f t="array" ref="H69">IF(H$3="","",SUM(IFERROR((NonSalaryCosts)*(NonSalaryCostYears=H$3)*(NonSalaryCostsCodes=$B69),"")))</f>
        <v/>
      </c>
      <c r="I69" s="461" t="str" cm="1">
        <f t="array" ref="I69">IF(I$3="","",SUM(IFERROR((NonSalaryCosts)*(NonSalaryCostYears=I$3)*(NonSalaryCostsCodes=$B69),"")))</f>
        <v/>
      </c>
      <c r="J69" s="461" t="str" cm="1">
        <f t="array" ref="J69">IF(J$3="","",SUM(IFERROR((NonSalaryCosts)*(NonSalaryCostYears=J$3)*(NonSalaryCostsCodes=$B69),"")))</f>
        <v/>
      </c>
      <c r="K69" s="461" t="str" cm="1">
        <f t="array" ref="K69">IF(K$3="","",SUM(IFERROR((NonSalaryCosts)*(NonSalaryCostYears=K$3)*(NonSalaryCostsCodes=$B69),"")))</f>
        <v/>
      </c>
      <c r="L69" s="461" t="str" cm="1">
        <f t="array" ref="L69">IF(L$3="","",SUM(IFERROR((NonSalaryCosts)*(NonSalaryCostYears=L$3)*(NonSalaryCostsCodes=$B69),"")))</f>
        <v/>
      </c>
      <c r="M69" s="461" t="str" cm="1">
        <f t="array" ref="M69">IF(M$3="","",SUM(IFERROR((NonSalaryCosts)*(NonSalaryCostYears=M$3)*(NonSalaryCostsCodes=$B69),"")))</f>
        <v/>
      </c>
      <c r="N69" s="461" t="str" cm="1">
        <f t="array" ref="N69">IF(N$3="","",SUM(IFERROR((NonSalaryCosts)*(NonSalaryCostYears=N$3)*(NonSalaryCostsCodes=$B69),"")))</f>
        <v/>
      </c>
      <c r="O69" s="231"/>
    </row>
    <row r="70" spans="2:15" ht="14.25" customHeight="1" outlineLevel="2">
      <c r="B70" s="464">
        <v>36011</v>
      </c>
      <c r="C70" s="465" t="s">
        <v>264</v>
      </c>
      <c r="D70" s="59"/>
      <c r="E70" s="461">
        <f t="shared" si="12"/>
        <v>0</v>
      </c>
      <c r="F70" s="228"/>
      <c r="G70" s="461" t="str" cm="1">
        <f t="array" ref="G70">IF(G$3="","",SUM(IFERROR((NonSalaryCosts)*(NonSalaryCostYears=G$3)*(NonSalaryCostsCodes=$B70),"")))</f>
        <v/>
      </c>
      <c r="H70" s="461" t="str" cm="1">
        <f t="array" ref="H70">IF(H$3="","",SUM(IFERROR((NonSalaryCosts)*(NonSalaryCostYears=H$3)*(NonSalaryCostsCodes=$B70),"")))</f>
        <v/>
      </c>
      <c r="I70" s="461" t="str" cm="1">
        <f t="array" ref="I70">IF(I$3="","",SUM(IFERROR((NonSalaryCosts)*(NonSalaryCostYears=I$3)*(NonSalaryCostsCodes=$B70),"")))</f>
        <v/>
      </c>
      <c r="J70" s="461" t="str" cm="1">
        <f t="array" ref="J70">IF(J$3="","",SUM(IFERROR((NonSalaryCosts)*(NonSalaryCostYears=J$3)*(NonSalaryCostsCodes=$B70),"")))</f>
        <v/>
      </c>
      <c r="K70" s="461" t="str" cm="1">
        <f t="array" ref="K70">IF(K$3="","",SUM(IFERROR((NonSalaryCosts)*(NonSalaryCostYears=K$3)*(NonSalaryCostsCodes=$B70),"")))</f>
        <v/>
      </c>
      <c r="L70" s="461" t="str" cm="1">
        <f t="array" ref="L70">IF(L$3="","",SUM(IFERROR((NonSalaryCosts)*(NonSalaryCostYears=L$3)*(NonSalaryCostsCodes=$B70),"")))</f>
        <v/>
      </c>
      <c r="M70" s="461" t="str" cm="1">
        <f t="array" ref="M70">IF(M$3="","",SUM(IFERROR((NonSalaryCosts)*(NonSalaryCostYears=M$3)*(NonSalaryCostsCodes=$B70),"")))</f>
        <v/>
      </c>
      <c r="N70" s="461" t="str" cm="1">
        <f t="array" ref="N70">IF(N$3="","",SUM(IFERROR((NonSalaryCosts)*(NonSalaryCostYears=N$3)*(NonSalaryCostsCodes=$B70),"")))</f>
        <v/>
      </c>
      <c r="O70" s="231"/>
    </row>
    <row r="71" spans="2:15" ht="14.4" outlineLevel="1" thickBot="1">
      <c r="B71" s="65" t="s">
        <v>431</v>
      </c>
      <c r="C71" s="66"/>
      <c r="D71" s="59"/>
      <c r="E71" s="462">
        <f>SUBTOTAL(9,E65:E70)</f>
        <v>0</v>
      </c>
      <c r="F71" s="54"/>
      <c r="G71" s="463">
        <f t="shared" ref="G71:N71" si="13">SUBTOTAL(9,G65:G70)</f>
        <v>0</v>
      </c>
      <c r="H71" s="463">
        <f t="shared" si="13"/>
        <v>0</v>
      </c>
      <c r="I71" s="463">
        <f t="shared" si="13"/>
        <v>0</v>
      </c>
      <c r="J71" s="463">
        <f t="shared" si="13"/>
        <v>0</v>
      </c>
      <c r="K71" s="463">
        <f t="shared" si="13"/>
        <v>0</v>
      </c>
      <c r="L71" s="463">
        <f t="shared" si="13"/>
        <v>0</v>
      </c>
      <c r="M71" s="463">
        <f t="shared" si="13"/>
        <v>0</v>
      </c>
      <c r="N71" s="463">
        <f t="shared" si="13"/>
        <v>0</v>
      </c>
      <c r="O71" s="231"/>
    </row>
    <row r="72" spans="2:15" ht="14.1" customHeight="1" outlineLevel="1">
      <c r="B72" s="73"/>
      <c r="C72" s="74"/>
      <c r="D72" s="59"/>
      <c r="E72" s="75"/>
      <c r="G72" s="75"/>
      <c r="H72" s="75"/>
      <c r="I72" s="75"/>
      <c r="J72" s="75"/>
      <c r="K72" s="75"/>
      <c r="L72" s="75"/>
      <c r="M72" s="75"/>
      <c r="N72" s="75"/>
    </row>
    <row r="73" spans="2:15" outlineLevel="1">
      <c r="B73" s="65" t="s">
        <v>267</v>
      </c>
    </row>
    <row r="74" spans="2:15" ht="14.25" customHeight="1" outlineLevel="2">
      <c r="B74" s="460">
        <v>40101</v>
      </c>
      <c r="C74" s="458" t="s">
        <v>266</v>
      </c>
      <c r="D74" s="59"/>
      <c r="E74" s="461">
        <f>SUM(G74:N74)</f>
        <v>0</v>
      </c>
      <c r="F74" s="228"/>
      <c r="G74" s="461" t="str" cm="1">
        <f t="array" ref="G74">IF(G$3="","",SUM(IFERROR((NonSalaryCosts)*(NonSalaryCostYears=G$3)*(NonSalaryCostsCodes=$B74),"")))</f>
        <v/>
      </c>
      <c r="H74" s="461" t="str" cm="1">
        <f t="array" ref="H74">IF(H$3="","",SUM(IFERROR((NonSalaryCosts)*(NonSalaryCostYears=H$3)*(NonSalaryCostsCodes=$B74),"")))</f>
        <v/>
      </c>
      <c r="I74" s="461" t="str" cm="1">
        <f t="array" ref="I74">IF(I$3="","",SUM(IFERROR((NonSalaryCosts)*(NonSalaryCostYears=I$3)*(NonSalaryCostsCodes=$B74),"")))</f>
        <v/>
      </c>
      <c r="J74" s="461" t="str" cm="1">
        <f t="array" ref="J74">IF(J$3="","",SUM(IFERROR((NonSalaryCosts)*(NonSalaryCostYears=J$3)*(NonSalaryCostsCodes=$B74),"")))</f>
        <v/>
      </c>
      <c r="K74" s="461" t="str" cm="1">
        <f t="array" ref="K74">IF(K$3="","",SUM(IFERROR((NonSalaryCosts)*(NonSalaryCostYears=K$3)*(NonSalaryCostsCodes=$B74),"")))</f>
        <v/>
      </c>
      <c r="L74" s="461" t="str" cm="1">
        <f t="array" ref="L74">IF(L$3="","",SUM(IFERROR((NonSalaryCosts)*(NonSalaryCostYears=L$3)*(NonSalaryCostsCodes=$B74),"")))</f>
        <v/>
      </c>
      <c r="M74" s="461" t="str" cm="1">
        <f t="array" ref="M74">IF(M$3="","",SUM(IFERROR((NonSalaryCosts)*(NonSalaryCostYears=M$3)*(NonSalaryCostsCodes=$B74),"")))</f>
        <v/>
      </c>
      <c r="N74" s="461" t="str" cm="1">
        <f t="array" ref="N74">IF(N$3="","",SUM(IFERROR((NonSalaryCosts)*(NonSalaryCostYears=N$3)*(NonSalaryCostsCodes=$B74),"")))</f>
        <v/>
      </c>
      <c r="O74" s="231"/>
    </row>
    <row r="75" spans="2:15" ht="14.25" customHeight="1" outlineLevel="2">
      <c r="B75" s="460">
        <v>40102</v>
      </c>
      <c r="C75" s="458" t="s">
        <v>268</v>
      </c>
      <c r="D75" s="59"/>
      <c r="E75" s="461">
        <f>SUM(G75:N75)</f>
        <v>0</v>
      </c>
      <c r="F75" s="228"/>
      <c r="G75" s="461" t="str" cm="1">
        <f t="array" ref="G75">IF(G$3="","",SUM(IFERROR((NonSalaryCosts)*(NonSalaryCostYears=G$3)*(NonSalaryCostsCodes=$B75),"")))</f>
        <v/>
      </c>
      <c r="H75" s="461" t="str" cm="1">
        <f t="array" ref="H75">IF(H$3="","",SUM(IFERROR((NonSalaryCosts)*(NonSalaryCostYears=H$3)*(NonSalaryCostsCodes=$B75),"")))</f>
        <v/>
      </c>
      <c r="I75" s="461" t="str" cm="1">
        <f t="array" ref="I75">IF(I$3="","",SUM(IFERROR((NonSalaryCosts)*(NonSalaryCostYears=I$3)*(NonSalaryCostsCodes=$B75),"")))</f>
        <v/>
      </c>
      <c r="J75" s="461" t="str" cm="1">
        <f t="array" ref="J75">IF(J$3="","",SUM(IFERROR((NonSalaryCosts)*(NonSalaryCostYears=J$3)*(NonSalaryCostsCodes=$B75),"")))</f>
        <v/>
      </c>
      <c r="K75" s="461" t="str" cm="1">
        <f t="array" ref="K75">IF(K$3="","",SUM(IFERROR((NonSalaryCosts)*(NonSalaryCostYears=K$3)*(NonSalaryCostsCodes=$B75),"")))</f>
        <v/>
      </c>
      <c r="L75" s="461" t="str" cm="1">
        <f t="array" ref="L75">IF(L$3="","",SUM(IFERROR((NonSalaryCosts)*(NonSalaryCostYears=L$3)*(NonSalaryCostsCodes=$B75),"")))</f>
        <v/>
      </c>
      <c r="M75" s="461" t="str" cm="1">
        <f t="array" ref="M75">IF(M$3="","",SUM(IFERROR((NonSalaryCosts)*(NonSalaryCostYears=M$3)*(NonSalaryCostsCodes=$B75),"")))</f>
        <v/>
      </c>
      <c r="N75" s="461" t="str" cm="1">
        <f t="array" ref="N75">IF(N$3="","",SUM(IFERROR((NonSalaryCosts)*(NonSalaryCostYears=N$3)*(NonSalaryCostsCodes=$B75),"")))</f>
        <v/>
      </c>
      <c r="O75" s="231"/>
    </row>
    <row r="76" spans="2:15" ht="14.25" customHeight="1" outlineLevel="2">
      <c r="B76" s="460">
        <v>40201</v>
      </c>
      <c r="C76" s="458" t="s">
        <v>269</v>
      </c>
      <c r="D76" s="59"/>
      <c r="E76" s="461">
        <f>SUM(G76:N76)</f>
        <v>0</v>
      </c>
      <c r="F76" s="228"/>
      <c r="G76" s="461" t="str" cm="1">
        <f t="array" ref="G76">IF(G$3="","",SUM(IFERROR((NonSalaryCosts)*(NonSalaryCostYears=G$3)*(NonSalaryCostsCodes=$B76),"")))</f>
        <v/>
      </c>
      <c r="H76" s="461" t="str" cm="1">
        <f t="array" ref="H76">IF(H$3="","",SUM(IFERROR((NonSalaryCosts)*(NonSalaryCostYears=H$3)*(NonSalaryCostsCodes=$B76),"")))</f>
        <v/>
      </c>
      <c r="I76" s="461" t="str" cm="1">
        <f t="array" ref="I76">IF(I$3="","",SUM(IFERROR((NonSalaryCosts)*(NonSalaryCostYears=I$3)*(NonSalaryCostsCodes=$B76),"")))</f>
        <v/>
      </c>
      <c r="J76" s="461" t="str" cm="1">
        <f t="array" ref="J76">IF(J$3="","",SUM(IFERROR((NonSalaryCosts)*(NonSalaryCostYears=J$3)*(NonSalaryCostsCodes=$B76),"")))</f>
        <v/>
      </c>
      <c r="K76" s="461" t="str" cm="1">
        <f t="array" ref="K76">IF(K$3="","",SUM(IFERROR((NonSalaryCosts)*(NonSalaryCostYears=K$3)*(NonSalaryCostsCodes=$B76),"")))</f>
        <v/>
      </c>
      <c r="L76" s="461" t="str" cm="1">
        <f t="array" ref="L76">IF(L$3="","",SUM(IFERROR((NonSalaryCosts)*(NonSalaryCostYears=L$3)*(NonSalaryCostsCodes=$B76),"")))</f>
        <v/>
      </c>
      <c r="M76" s="461" t="str" cm="1">
        <f t="array" ref="M76">IF(M$3="","",SUM(IFERROR((NonSalaryCosts)*(NonSalaryCostYears=M$3)*(NonSalaryCostsCodes=$B76),"")))</f>
        <v/>
      </c>
      <c r="N76" s="461" t="str" cm="1">
        <f t="array" ref="N76">IF(N$3="","",SUM(IFERROR((NonSalaryCosts)*(NonSalaryCostYears=N$3)*(NonSalaryCostsCodes=$B76),"")))</f>
        <v/>
      </c>
      <c r="O76" s="231"/>
    </row>
    <row r="77" spans="2:15" ht="14.4" outlineLevel="1" thickBot="1">
      <c r="B77" s="65" t="s">
        <v>432</v>
      </c>
      <c r="C77" s="66"/>
      <c r="D77" s="59"/>
      <c r="E77" s="462">
        <f>SUBTOTAL(9,E74:E76)</f>
        <v>0</v>
      </c>
      <c r="F77" s="54"/>
      <c r="G77" s="463">
        <f t="shared" ref="G77:N77" si="14">SUBTOTAL(9,G74:G76)</f>
        <v>0</v>
      </c>
      <c r="H77" s="463">
        <f t="shared" si="14"/>
        <v>0</v>
      </c>
      <c r="I77" s="463">
        <f t="shared" si="14"/>
        <v>0</v>
      </c>
      <c r="J77" s="463">
        <f t="shared" si="14"/>
        <v>0</v>
      </c>
      <c r="K77" s="463">
        <f t="shared" si="14"/>
        <v>0</v>
      </c>
      <c r="L77" s="463">
        <f t="shared" si="14"/>
        <v>0</v>
      </c>
      <c r="M77" s="463">
        <f t="shared" si="14"/>
        <v>0</v>
      </c>
      <c r="N77" s="463">
        <f t="shared" si="14"/>
        <v>0</v>
      </c>
      <c r="O77" s="231"/>
    </row>
    <row r="78" spans="2:15" ht="14.25" customHeight="1" outlineLevel="1">
      <c r="B78" s="73"/>
      <c r="C78" s="74"/>
      <c r="D78" s="59"/>
      <c r="E78" s="75"/>
      <c r="G78" s="75"/>
      <c r="H78" s="75"/>
      <c r="I78" s="75"/>
      <c r="J78" s="75"/>
      <c r="K78" s="75"/>
      <c r="L78" s="75"/>
      <c r="M78" s="75"/>
      <c r="N78" s="75"/>
      <c r="O78" s="75"/>
    </row>
    <row r="79" spans="2:15" ht="14.25" customHeight="1" outlineLevel="1">
      <c r="B79" s="65" t="s">
        <v>271</v>
      </c>
      <c r="D79" s="59"/>
      <c r="E79" s="70"/>
      <c r="F79" s="70"/>
      <c r="G79" s="70"/>
      <c r="H79" s="70"/>
      <c r="I79" s="70"/>
      <c r="J79" s="70"/>
      <c r="K79" s="70"/>
      <c r="L79" s="70"/>
      <c r="M79" s="70"/>
      <c r="N79" s="70"/>
      <c r="O79" s="70"/>
    </row>
    <row r="80" spans="2:15" ht="14.25" customHeight="1" outlineLevel="2">
      <c r="B80" s="460">
        <v>36001</v>
      </c>
      <c r="C80" s="458" t="s">
        <v>270</v>
      </c>
      <c r="D80" s="59"/>
      <c r="E80" s="461">
        <f t="shared" ref="E80:E86" si="15">SUM(G80:N80)</f>
        <v>0</v>
      </c>
      <c r="F80" s="228"/>
      <c r="G80" s="461" t="str" cm="1">
        <f t="array" ref="G80">IF(G$3="","",SUM(IFERROR((NonSalaryCosts)*(NonSalaryCostYears=G$3)*(NonSalaryCostsCodes=$B80),"")))</f>
        <v/>
      </c>
      <c r="H80" s="461" t="str" cm="1">
        <f t="array" ref="H80">IF(H$3="","",SUM(IFERROR((NonSalaryCosts)*(NonSalaryCostYears=H$3)*(NonSalaryCostsCodes=$B80),"")))</f>
        <v/>
      </c>
      <c r="I80" s="461" t="str" cm="1">
        <f t="array" ref="I80">IF(I$3="","",SUM(IFERROR((NonSalaryCosts)*(NonSalaryCostYears=I$3)*(NonSalaryCostsCodes=$B80),"")))</f>
        <v/>
      </c>
      <c r="J80" s="461" t="str" cm="1">
        <f t="array" ref="J80">IF(J$3="","",SUM(IFERROR((NonSalaryCosts)*(NonSalaryCostYears=J$3)*(NonSalaryCostsCodes=$B80),"")))</f>
        <v/>
      </c>
      <c r="K80" s="461" t="str" cm="1">
        <f t="array" ref="K80">IF(K$3="","",SUM(IFERROR((NonSalaryCosts)*(NonSalaryCostYears=K$3)*(NonSalaryCostsCodes=$B80),"")))</f>
        <v/>
      </c>
      <c r="L80" s="461" t="str" cm="1">
        <f t="array" ref="L80">IF(L$3="","",SUM(IFERROR((NonSalaryCosts)*(NonSalaryCostYears=L$3)*(NonSalaryCostsCodes=$B80),"")))</f>
        <v/>
      </c>
      <c r="M80" s="461" t="str" cm="1">
        <f t="array" ref="M80">IF(M$3="","",SUM(IFERROR((NonSalaryCosts)*(NonSalaryCostYears=M$3)*(NonSalaryCostsCodes=$B80),"")))</f>
        <v/>
      </c>
      <c r="N80" s="461" t="str" cm="1">
        <f t="array" ref="N80">IF(N$3="","",SUM(IFERROR((NonSalaryCosts)*(NonSalaryCostYears=N$3)*(NonSalaryCostsCodes=$B80),"")))</f>
        <v/>
      </c>
      <c r="O80" s="231"/>
    </row>
    <row r="81" spans="2:15" ht="14.25" customHeight="1" outlineLevel="2">
      <c r="B81" s="460">
        <v>36011</v>
      </c>
      <c r="C81" s="458" t="s">
        <v>272</v>
      </c>
      <c r="D81" s="59"/>
      <c r="E81" s="461">
        <f t="shared" si="15"/>
        <v>0</v>
      </c>
      <c r="F81" s="228"/>
      <c r="G81" s="461" t="str" cm="1">
        <f t="array" ref="G81">IF(G$3="","",SUM(IFERROR((NonSalaryCosts)*(NonSalaryCostYears=G$3)*(NonSalaryCostsCodes=$B81),"")))</f>
        <v/>
      </c>
      <c r="H81" s="461" t="str" cm="1">
        <f t="array" ref="H81">IF(H$3="","",SUM(IFERROR((NonSalaryCosts)*(NonSalaryCostYears=H$3)*(NonSalaryCostsCodes=$B81),"")))</f>
        <v/>
      </c>
      <c r="I81" s="461" t="str" cm="1">
        <f t="array" ref="I81">IF(I$3="","",SUM(IFERROR((NonSalaryCosts)*(NonSalaryCostYears=I$3)*(NonSalaryCostsCodes=$B81),"")))</f>
        <v/>
      </c>
      <c r="J81" s="461" t="str" cm="1">
        <f t="array" ref="J81">IF(J$3="","",SUM(IFERROR((NonSalaryCosts)*(NonSalaryCostYears=J$3)*(NonSalaryCostsCodes=$B81),"")))</f>
        <v/>
      </c>
      <c r="K81" s="461" t="str" cm="1">
        <f t="array" ref="K81">IF(K$3="","",SUM(IFERROR((NonSalaryCosts)*(NonSalaryCostYears=K$3)*(NonSalaryCostsCodes=$B81),"")))</f>
        <v/>
      </c>
      <c r="L81" s="461" t="str" cm="1">
        <f t="array" ref="L81">IF(L$3="","",SUM(IFERROR((NonSalaryCosts)*(NonSalaryCostYears=L$3)*(NonSalaryCostsCodes=$B81),"")))</f>
        <v/>
      </c>
      <c r="M81" s="461" t="str" cm="1">
        <f t="array" ref="M81">IF(M$3="","",SUM(IFERROR((NonSalaryCosts)*(NonSalaryCostYears=M$3)*(NonSalaryCostsCodes=$B81),"")))</f>
        <v/>
      </c>
      <c r="N81" s="461" t="str" cm="1">
        <f t="array" ref="N81">IF(N$3="","",SUM(IFERROR((NonSalaryCosts)*(NonSalaryCostYears=N$3)*(NonSalaryCostsCodes=$B81),"")))</f>
        <v/>
      </c>
      <c r="O81" s="231"/>
    </row>
    <row r="82" spans="2:15" ht="14.25" customHeight="1" outlineLevel="2">
      <c r="B82" s="460">
        <v>36012</v>
      </c>
      <c r="C82" s="458" t="s">
        <v>265</v>
      </c>
      <c r="D82" s="59"/>
      <c r="E82" s="461">
        <f t="shared" si="15"/>
        <v>0</v>
      </c>
      <c r="F82" s="228"/>
      <c r="G82" s="461" t="str" cm="1">
        <f t="array" ref="G82">IF(G$3="","",SUM(IFERROR((NonSalaryCosts)*(NonSalaryCostYears=G$3)*(NonSalaryCostsCodes=$B82),"")))</f>
        <v/>
      </c>
      <c r="H82" s="461" t="str" cm="1">
        <f t="array" ref="H82">IF(H$3="","",SUM(IFERROR((NonSalaryCosts)*(NonSalaryCostYears=H$3)*(NonSalaryCostsCodes=$B82),"")))</f>
        <v/>
      </c>
      <c r="I82" s="461" t="str" cm="1">
        <f t="array" ref="I82">IF(I$3="","",SUM(IFERROR((NonSalaryCosts)*(NonSalaryCostYears=I$3)*(NonSalaryCostsCodes=$B82),"")))</f>
        <v/>
      </c>
      <c r="J82" s="461" t="str" cm="1">
        <f t="array" ref="J82">IF(J$3="","",SUM(IFERROR((NonSalaryCosts)*(NonSalaryCostYears=J$3)*(NonSalaryCostsCodes=$B82),"")))</f>
        <v/>
      </c>
      <c r="K82" s="461" t="str" cm="1">
        <f t="array" ref="K82">IF(K$3="","",SUM(IFERROR((NonSalaryCosts)*(NonSalaryCostYears=K$3)*(NonSalaryCostsCodes=$B82),"")))</f>
        <v/>
      </c>
      <c r="L82" s="461" t="str" cm="1">
        <f t="array" ref="L82">IF(L$3="","",SUM(IFERROR((NonSalaryCosts)*(NonSalaryCostYears=L$3)*(NonSalaryCostsCodes=$B82),"")))</f>
        <v/>
      </c>
      <c r="M82" s="461" t="str" cm="1">
        <f t="array" ref="M82">IF(M$3="","",SUM(IFERROR((NonSalaryCosts)*(NonSalaryCostYears=M$3)*(NonSalaryCostsCodes=$B82),"")))</f>
        <v/>
      </c>
      <c r="N82" s="461" t="str" cm="1">
        <f t="array" ref="N82">IF(N$3="","",SUM(IFERROR((NonSalaryCosts)*(NonSalaryCostYears=N$3)*(NonSalaryCostsCodes=$B82),"")))</f>
        <v/>
      </c>
      <c r="O82" s="231"/>
    </row>
    <row r="83" spans="2:15" ht="14.25" customHeight="1" outlineLevel="2">
      <c r="B83" s="460">
        <v>36020</v>
      </c>
      <c r="C83" s="458" t="s">
        <v>273</v>
      </c>
      <c r="D83" s="59"/>
      <c r="E83" s="461">
        <f t="shared" si="15"/>
        <v>0</v>
      </c>
      <c r="F83" s="228"/>
      <c r="G83" s="461" t="str" cm="1">
        <f t="array" ref="G83">IF(G$3="","",SUM(IFERROR((NonSalaryCosts)*(NonSalaryCostYears=G$3)*(NonSalaryCostsCodes=$B83),"")))</f>
        <v/>
      </c>
      <c r="H83" s="461" t="str" cm="1">
        <f t="array" ref="H83">IF(H$3="","",SUM(IFERROR((NonSalaryCosts)*(NonSalaryCostYears=H$3)*(NonSalaryCostsCodes=$B83),"")))</f>
        <v/>
      </c>
      <c r="I83" s="461" t="str" cm="1">
        <f t="array" ref="I83">IF(I$3="","",SUM(IFERROR((NonSalaryCosts)*(NonSalaryCostYears=I$3)*(NonSalaryCostsCodes=$B83),"")))</f>
        <v/>
      </c>
      <c r="J83" s="461" t="str" cm="1">
        <f t="array" ref="J83">IF(J$3="","",SUM(IFERROR((NonSalaryCosts)*(NonSalaryCostYears=J$3)*(NonSalaryCostsCodes=$B83),"")))</f>
        <v/>
      </c>
      <c r="K83" s="461" t="str" cm="1">
        <f t="array" ref="K83">IF(K$3="","",SUM(IFERROR((NonSalaryCosts)*(NonSalaryCostYears=K$3)*(NonSalaryCostsCodes=$B83),"")))</f>
        <v/>
      </c>
      <c r="L83" s="461" t="str" cm="1">
        <f t="array" ref="L83">IF(L$3="","",SUM(IFERROR((NonSalaryCosts)*(NonSalaryCostYears=L$3)*(NonSalaryCostsCodes=$B83),"")))</f>
        <v/>
      </c>
      <c r="M83" s="461" t="str" cm="1">
        <f t="array" ref="M83">IF(M$3="","",SUM(IFERROR((NonSalaryCosts)*(NonSalaryCostYears=M$3)*(NonSalaryCostsCodes=$B83),"")))</f>
        <v/>
      </c>
      <c r="N83" s="461" t="str" cm="1">
        <f t="array" ref="N83">IF(N$3="","",SUM(IFERROR((NonSalaryCosts)*(NonSalaryCostYears=N$3)*(NonSalaryCostsCodes=$B83),"")))</f>
        <v/>
      </c>
      <c r="O83" s="231"/>
    </row>
    <row r="84" spans="2:15" ht="14.25" customHeight="1" outlineLevel="2">
      <c r="B84" s="460">
        <v>40301</v>
      </c>
      <c r="C84" s="458" t="s">
        <v>274</v>
      </c>
      <c r="D84" s="59"/>
      <c r="E84" s="461">
        <f t="shared" si="15"/>
        <v>0</v>
      </c>
      <c r="F84" s="228"/>
      <c r="G84" s="461" t="str" cm="1">
        <f t="array" ref="G84">IF(G$3="","",SUM(IFERROR((NonSalaryCosts)*(NonSalaryCostYears=G$3)*(NonSalaryCostsCodes=$B84),"")))</f>
        <v/>
      </c>
      <c r="H84" s="461" t="str" cm="1">
        <f t="array" ref="H84">IF(H$3="","",SUM(IFERROR((NonSalaryCosts)*(NonSalaryCostYears=H$3)*(NonSalaryCostsCodes=$B84),"")))</f>
        <v/>
      </c>
      <c r="I84" s="461" t="str" cm="1">
        <f t="array" ref="I84">IF(I$3="","",SUM(IFERROR((NonSalaryCosts)*(NonSalaryCostYears=I$3)*(NonSalaryCostsCodes=$B84),"")))</f>
        <v/>
      </c>
      <c r="J84" s="461" t="str" cm="1">
        <f t="array" ref="J84">IF(J$3="","",SUM(IFERROR((NonSalaryCosts)*(NonSalaryCostYears=J$3)*(NonSalaryCostsCodes=$B84),"")))</f>
        <v/>
      </c>
      <c r="K84" s="461" t="str" cm="1">
        <f t="array" ref="K84">IF(K$3="","",SUM(IFERROR((NonSalaryCosts)*(NonSalaryCostYears=K$3)*(NonSalaryCostsCodes=$B84),"")))</f>
        <v/>
      </c>
      <c r="L84" s="461" t="str" cm="1">
        <f t="array" ref="L84">IF(L$3="","",SUM(IFERROR((NonSalaryCosts)*(NonSalaryCostYears=L$3)*(NonSalaryCostsCodes=$B84),"")))</f>
        <v/>
      </c>
      <c r="M84" s="461" t="str" cm="1">
        <f t="array" ref="M84">IF(M$3="","",SUM(IFERROR((NonSalaryCosts)*(NonSalaryCostYears=M$3)*(NonSalaryCostsCodes=$B84),"")))</f>
        <v/>
      </c>
      <c r="N84" s="461" t="str" cm="1">
        <f t="array" ref="N84">IF(N$3="","",SUM(IFERROR((NonSalaryCosts)*(NonSalaryCostYears=N$3)*(NonSalaryCostsCodes=$B84),"")))</f>
        <v/>
      </c>
      <c r="O84" s="231"/>
    </row>
    <row r="85" spans="2:15" ht="14.25" customHeight="1" outlineLevel="2">
      <c r="B85" s="460">
        <v>40302</v>
      </c>
      <c r="C85" s="458" t="s">
        <v>275</v>
      </c>
      <c r="D85" s="59"/>
      <c r="E85" s="461">
        <f t="shared" si="15"/>
        <v>0</v>
      </c>
      <c r="F85" s="228"/>
      <c r="G85" s="461" t="str" cm="1">
        <f t="array" ref="G85">IF(G$3="","",SUM(IFERROR((NonSalaryCosts)*(NonSalaryCostYears=G$3)*(NonSalaryCostsCodes=$B85),"")))</f>
        <v/>
      </c>
      <c r="H85" s="461" t="str" cm="1">
        <f t="array" ref="H85">IF(H$3="","",SUM(IFERROR((NonSalaryCosts)*(NonSalaryCostYears=H$3)*(NonSalaryCostsCodes=$B85),"")))</f>
        <v/>
      </c>
      <c r="I85" s="461" t="str" cm="1">
        <f t="array" ref="I85">IF(I$3="","",SUM(IFERROR((NonSalaryCosts)*(NonSalaryCostYears=I$3)*(NonSalaryCostsCodes=$B85),"")))</f>
        <v/>
      </c>
      <c r="J85" s="461" t="str" cm="1">
        <f t="array" ref="J85">IF(J$3="","",SUM(IFERROR((NonSalaryCosts)*(NonSalaryCostYears=J$3)*(NonSalaryCostsCodes=$B85),"")))</f>
        <v/>
      </c>
      <c r="K85" s="461" t="str" cm="1">
        <f t="array" ref="K85">IF(K$3="","",SUM(IFERROR((NonSalaryCosts)*(NonSalaryCostYears=K$3)*(NonSalaryCostsCodes=$B85),"")))</f>
        <v/>
      </c>
      <c r="L85" s="461" t="str" cm="1">
        <f t="array" ref="L85">IF(L$3="","",SUM(IFERROR((NonSalaryCosts)*(NonSalaryCostYears=L$3)*(NonSalaryCostsCodes=$B85),"")))</f>
        <v/>
      </c>
      <c r="M85" s="461" t="str" cm="1">
        <f t="array" ref="M85">IF(M$3="","",SUM(IFERROR((NonSalaryCosts)*(NonSalaryCostYears=M$3)*(NonSalaryCostsCodes=$B85),"")))</f>
        <v/>
      </c>
      <c r="N85" s="461" t="str" cm="1">
        <f t="array" ref="N85">IF(N$3="","",SUM(IFERROR((NonSalaryCosts)*(NonSalaryCostYears=N$3)*(NonSalaryCostsCodes=$B85),"")))</f>
        <v/>
      </c>
      <c r="O85" s="231"/>
    </row>
    <row r="86" spans="2:15" ht="14.25" customHeight="1" outlineLevel="2">
      <c r="B86" s="460">
        <v>40303</v>
      </c>
      <c r="C86" s="458" t="s">
        <v>276</v>
      </c>
      <c r="D86" s="59"/>
      <c r="E86" s="461">
        <f t="shared" si="15"/>
        <v>0</v>
      </c>
      <c r="F86" s="228"/>
      <c r="G86" s="461" t="str" cm="1">
        <f t="array" ref="G86">IF(G$3="","",SUM(IFERROR((NonSalaryCosts)*(NonSalaryCostYears=G$3)*(NonSalaryCostsCodes=$B86),"")))</f>
        <v/>
      </c>
      <c r="H86" s="461" t="str" cm="1">
        <f t="array" ref="H86">IF(H$3="","",SUM(IFERROR((NonSalaryCosts)*(NonSalaryCostYears=H$3)*(NonSalaryCostsCodes=$B86),"")))</f>
        <v/>
      </c>
      <c r="I86" s="461" t="str" cm="1">
        <f t="array" ref="I86">IF(I$3="","",SUM(IFERROR((NonSalaryCosts)*(NonSalaryCostYears=I$3)*(NonSalaryCostsCodes=$B86),"")))</f>
        <v/>
      </c>
      <c r="J86" s="461" t="str" cm="1">
        <f t="array" ref="J86">IF(J$3="","",SUM(IFERROR((NonSalaryCosts)*(NonSalaryCostYears=J$3)*(NonSalaryCostsCodes=$B86),"")))</f>
        <v/>
      </c>
      <c r="K86" s="461" t="str" cm="1">
        <f t="array" ref="K86">IF(K$3="","",SUM(IFERROR((NonSalaryCosts)*(NonSalaryCostYears=K$3)*(NonSalaryCostsCodes=$B86),"")))</f>
        <v/>
      </c>
      <c r="L86" s="461" t="str" cm="1">
        <f t="array" ref="L86">IF(L$3="","",SUM(IFERROR((NonSalaryCosts)*(NonSalaryCostYears=L$3)*(NonSalaryCostsCodes=$B86),"")))</f>
        <v/>
      </c>
      <c r="M86" s="461" t="str" cm="1">
        <f t="array" ref="M86">IF(M$3="","",SUM(IFERROR((NonSalaryCosts)*(NonSalaryCostYears=M$3)*(NonSalaryCostsCodes=$B86),"")))</f>
        <v/>
      </c>
      <c r="N86" s="461" t="str" cm="1">
        <f t="array" ref="N86">IF(N$3="","",SUM(IFERROR((NonSalaryCosts)*(NonSalaryCostYears=N$3)*(NonSalaryCostsCodes=$B86),"")))</f>
        <v/>
      </c>
      <c r="O86" s="231"/>
    </row>
    <row r="87" spans="2:15" ht="14.25" customHeight="1" outlineLevel="1" thickBot="1">
      <c r="B87" s="95" t="s">
        <v>433</v>
      </c>
      <c r="C87" s="74"/>
      <c r="D87" s="59"/>
      <c r="E87" s="462">
        <f>SUBTOTAL(9,E80:E86)</f>
        <v>0</v>
      </c>
      <c r="F87" s="228"/>
      <c r="G87" s="463">
        <f t="shared" ref="G87:N87" si="16">SUBTOTAL(9,G80:G86)</f>
        <v>0</v>
      </c>
      <c r="H87" s="463">
        <f t="shared" si="16"/>
        <v>0</v>
      </c>
      <c r="I87" s="463">
        <f t="shared" si="16"/>
        <v>0</v>
      </c>
      <c r="J87" s="463">
        <f t="shared" si="16"/>
        <v>0</v>
      </c>
      <c r="K87" s="463">
        <f t="shared" si="16"/>
        <v>0</v>
      </c>
      <c r="L87" s="463">
        <f t="shared" si="16"/>
        <v>0</v>
      </c>
      <c r="M87" s="463">
        <f t="shared" si="16"/>
        <v>0</v>
      </c>
      <c r="N87" s="463">
        <f t="shared" si="16"/>
        <v>0</v>
      </c>
      <c r="O87" s="93"/>
    </row>
    <row r="88" spans="2:15" ht="14.25" customHeight="1" outlineLevel="1">
      <c r="B88" s="73"/>
      <c r="C88" s="74"/>
      <c r="D88" s="59"/>
      <c r="E88" s="92"/>
      <c r="F88" s="228"/>
      <c r="G88" s="92"/>
      <c r="H88" s="92"/>
      <c r="I88" s="92"/>
      <c r="J88" s="92"/>
      <c r="K88" s="92"/>
      <c r="L88" s="92"/>
      <c r="M88" s="92"/>
      <c r="N88" s="92"/>
      <c r="O88" s="93"/>
    </row>
    <row r="89" spans="2:15" ht="14.25" customHeight="1">
      <c r="B89" s="72" t="s">
        <v>251</v>
      </c>
      <c r="C89" s="70"/>
      <c r="D89" s="59"/>
      <c r="E89" s="70"/>
      <c r="F89" s="70"/>
      <c r="G89" s="70"/>
      <c r="H89" s="70"/>
      <c r="I89" s="70"/>
      <c r="J89" s="70"/>
      <c r="K89" s="70"/>
      <c r="L89" s="70"/>
      <c r="M89" s="70"/>
      <c r="N89" s="70"/>
      <c r="O89" s="70"/>
    </row>
    <row r="90" spans="2:15" ht="14.1" customHeight="1" outlineLevel="2">
      <c r="B90" s="460">
        <v>48503</v>
      </c>
      <c r="C90" s="458" t="s">
        <v>250</v>
      </c>
      <c r="D90" s="59"/>
      <c r="E90" s="461">
        <f>SUM(G90:N90)</f>
        <v>0</v>
      </c>
      <c r="F90" s="228"/>
      <c r="G90" s="461" t="str" cm="1">
        <f t="array" ref="G90">IF(G$3="","",SUM(IFERROR((NonSalaryCosts)*(NonSalaryCostYears=G$3)*(NonSalaryCostsCodes=$B90),"")))</f>
        <v/>
      </c>
      <c r="H90" s="461" t="str" cm="1">
        <f t="array" ref="H90">IF(H$3="","",SUM(IFERROR((NonSalaryCosts)*(NonSalaryCostYears=H$3)*(NonSalaryCostsCodes=$B90),"")))</f>
        <v/>
      </c>
      <c r="I90" s="461" t="str" cm="1">
        <f t="array" ref="I90">IF(I$3="","",SUM(IFERROR((NonSalaryCosts)*(NonSalaryCostYears=I$3)*(NonSalaryCostsCodes=$B90),"")))</f>
        <v/>
      </c>
      <c r="J90" s="461" t="str" cm="1">
        <f t="array" ref="J90">IF(J$3="","",SUM(IFERROR((NonSalaryCosts)*(NonSalaryCostYears=J$3)*(NonSalaryCostsCodes=$B90),"")))</f>
        <v/>
      </c>
      <c r="K90" s="461" t="str" cm="1">
        <f t="array" ref="K90">IF(K$3="","",SUM(IFERROR((NonSalaryCosts)*(NonSalaryCostYears=K$3)*(NonSalaryCostsCodes=$B90),"")))</f>
        <v/>
      </c>
      <c r="L90" s="461" t="str" cm="1">
        <f t="array" ref="L90">IF(L$3="","",SUM(IFERROR((NonSalaryCosts)*(NonSalaryCostYears=L$3)*(NonSalaryCostsCodes=$B90),"")))</f>
        <v/>
      </c>
      <c r="M90" s="461" t="str" cm="1">
        <f t="array" ref="M90">IF(M$3="","",SUM(IFERROR((NonSalaryCosts)*(NonSalaryCostYears=M$3)*(NonSalaryCostsCodes=$B90),"")))</f>
        <v/>
      </c>
      <c r="N90" s="461" t="str" cm="1">
        <f t="array" ref="N90">IF(N$3="","",SUM(IFERROR((NonSalaryCosts)*(NonSalaryCostYears=N$3)*(NonSalaryCostsCodes=$B90),"")))</f>
        <v/>
      </c>
      <c r="O90" s="231"/>
    </row>
    <row r="91" spans="2:15" ht="14.25" customHeight="1" outlineLevel="2">
      <c r="B91" s="460">
        <v>36301</v>
      </c>
      <c r="C91" s="458" t="s">
        <v>277</v>
      </c>
      <c r="D91" s="59"/>
      <c r="E91" s="461">
        <f t="shared" ref="E91:E111" si="17">SUM(G91:N91)</f>
        <v>0</v>
      </c>
      <c r="F91" s="228"/>
      <c r="G91" s="461" t="str" cm="1">
        <f t="array" ref="G91">IF(G$3="","",SUM(IFERROR((NonSalaryCosts)*(NonSalaryCostYears=G$3)*(NonSalaryCostsCodes=$B91),"")))</f>
        <v/>
      </c>
      <c r="H91" s="461" t="str" cm="1">
        <f t="array" ref="H91">IF(H$3="","",SUM(IFERROR((NonSalaryCosts)*(NonSalaryCostYears=H$3)*(NonSalaryCostsCodes=$B91),"")))</f>
        <v/>
      </c>
      <c r="I91" s="461" t="str" cm="1">
        <f t="array" ref="I91">IF(I$3="","",SUM(IFERROR((NonSalaryCosts)*(NonSalaryCostYears=I$3)*(NonSalaryCostsCodes=$B91),"")))</f>
        <v/>
      </c>
      <c r="J91" s="461" t="str" cm="1">
        <f t="array" ref="J91">IF(J$3="","",SUM(IFERROR((NonSalaryCosts)*(NonSalaryCostYears=J$3)*(NonSalaryCostsCodes=$B91),"")))</f>
        <v/>
      </c>
      <c r="K91" s="461" t="str" cm="1">
        <f t="array" ref="K91">IF(K$3="","",SUM(IFERROR((NonSalaryCosts)*(NonSalaryCostYears=K$3)*(NonSalaryCostsCodes=$B91),"")))</f>
        <v/>
      </c>
      <c r="L91" s="461" t="str" cm="1">
        <f t="array" ref="L91">IF(L$3="","",SUM(IFERROR((NonSalaryCosts)*(NonSalaryCostYears=L$3)*(NonSalaryCostsCodes=$B91),"")))</f>
        <v/>
      </c>
      <c r="M91" s="461" t="str" cm="1">
        <f t="array" ref="M91">IF(M$3="","",SUM(IFERROR((NonSalaryCosts)*(NonSalaryCostYears=M$3)*(NonSalaryCostsCodes=$B91),"")))</f>
        <v/>
      </c>
      <c r="N91" s="461" t="str" cm="1">
        <f t="array" ref="N91">IF(N$3="","",SUM(IFERROR((NonSalaryCosts)*(NonSalaryCostYears=N$3)*(NonSalaryCostsCodes=$B91),"")))</f>
        <v/>
      </c>
      <c r="O91" s="231"/>
    </row>
    <row r="92" spans="2:15" ht="14.25" customHeight="1" outlineLevel="2">
      <c r="B92" s="460">
        <v>37201</v>
      </c>
      <c r="C92" s="458" t="s">
        <v>278</v>
      </c>
      <c r="D92" s="59"/>
      <c r="E92" s="461">
        <f t="shared" si="17"/>
        <v>0</v>
      </c>
      <c r="F92" s="228"/>
      <c r="G92" s="461" t="str" cm="1">
        <f t="array" ref="G92">IF(G$3="","",SUM(IFERROR((NonSalaryCosts)*(NonSalaryCostYears=G$3)*(NonSalaryCostsCodes=$B92),"")))</f>
        <v/>
      </c>
      <c r="H92" s="461" t="str" cm="1">
        <f t="array" ref="H92">IF(H$3="","",SUM(IFERROR((NonSalaryCosts)*(NonSalaryCostYears=H$3)*(NonSalaryCostsCodes=$B92),"")))</f>
        <v/>
      </c>
      <c r="I92" s="461" t="str" cm="1">
        <f t="array" ref="I92">IF(I$3="","",SUM(IFERROR((NonSalaryCosts)*(NonSalaryCostYears=I$3)*(NonSalaryCostsCodes=$B92),"")))</f>
        <v/>
      </c>
      <c r="J92" s="461" t="str" cm="1">
        <f t="array" ref="J92">IF(J$3="","",SUM(IFERROR((NonSalaryCosts)*(NonSalaryCostYears=J$3)*(NonSalaryCostsCodes=$B92),"")))</f>
        <v/>
      </c>
      <c r="K92" s="461" t="str" cm="1">
        <f t="array" ref="K92">IF(K$3="","",SUM(IFERROR((NonSalaryCosts)*(NonSalaryCostYears=K$3)*(NonSalaryCostsCodes=$B92),"")))</f>
        <v/>
      </c>
      <c r="L92" s="461" t="str" cm="1">
        <f t="array" ref="L92">IF(L$3="","",SUM(IFERROR((NonSalaryCosts)*(NonSalaryCostYears=L$3)*(NonSalaryCostsCodes=$B92),"")))</f>
        <v/>
      </c>
      <c r="M92" s="461" t="str" cm="1">
        <f t="array" ref="M92">IF(M$3="","",SUM(IFERROR((NonSalaryCosts)*(NonSalaryCostYears=M$3)*(NonSalaryCostsCodes=$B92),"")))</f>
        <v/>
      </c>
      <c r="N92" s="461" t="str" cm="1">
        <f t="array" ref="N92">IF(N$3="","",SUM(IFERROR((NonSalaryCosts)*(NonSalaryCostYears=N$3)*(NonSalaryCostsCodes=$B92),"")))</f>
        <v/>
      </c>
      <c r="O92" s="231"/>
    </row>
    <row r="93" spans="2:15" ht="14.25" customHeight="1" outlineLevel="2">
      <c r="B93" s="460">
        <v>37250</v>
      </c>
      <c r="C93" s="458" t="s">
        <v>279</v>
      </c>
      <c r="D93" s="59"/>
      <c r="E93" s="461">
        <f t="shared" si="17"/>
        <v>0</v>
      </c>
      <c r="F93" s="228"/>
      <c r="G93" s="461" t="str" cm="1">
        <f t="array" ref="G93">IF(G$3="","",SUM(IFERROR((NonSalaryCosts)*(NonSalaryCostYears=G$3)*(NonSalaryCostsCodes=$B93),"")))</f>
        <v/>
      </c>
      <c r="H93" s="461" t="str" cm="1">
        <f t="array" ref="H93">IF(H$3="","",SUM(IFERROR((NonSalaryCosts)*(NonSalaryCostYears=H$3)*(NonSalaryCostsCodes=$B93),"")))</f>
        <v/>
      </c>
      <c r="I93" s="461" t="str" cm="1">
        <f t="array" ref="I93">IF(I$3="","",SUM(IFERROR((NonSalaryCosts)*(NonSalaryCostYears=I$3)*(NonSalaryCostsCodes=$B93),"")))</f>
        <v/>
      </c>
      <c r="J93" s="461" t="str" cm="1">
        <f t="array" ref="J93">IF(J$3="","",SUM(IFERROR((NonSalaryCosts)*(NonSalaryCostYears=J$3)*(NonSalaryCostsCodes=$B93),"")))</f>
        <v/>
      </c>
      <c r="K93" s="461" t="str" cm="1">
        <f t="array" ref="K93">IF(K$3="","",SUM(IFERROR((NonSalaryCosts)*(NonSalaryCostYears=K$3)*(NonSalaryCostsCodes=$B93),"")))</f>
        <v/>
      </c>
      <c r="L93" s="461" t="str" cm="1">
        <f t="array" ref="L93">IF(L$3="","",SUM(IFERROR((NonSalaryCosts)*(NonSalaryCostYears=L$3)*(NonSalaryCostsCodes=$B93),"")))</f>
        <v/>
      </c>
      <c r="M93" s="461" t="str" cm="1">
        <f t="array" ref="M93">IF(M$3="","",SUM(IFERROR((NonSalaryCosts)*(NonSalaryCostYears=M$3)*(NonSalaryCostsCodes=$B93),"")))</f>
        <v/>
      </c>
      <c r="N93" s="461" t="str" cm="1">
        <f t="array" ref="N93">IF(N$3="","",SUM(IFERROR((NonSalaryCosts)*(NonSalaryCostYears=N$3)*(NonSalaryCostsCodes=$B93),"")))</f>
        <v/>
      </c>
      <c r="O93" s="231"/>
    </row>
    <row r="94" spans="2:15" ht="14.25" customHeight="1" outlineLevel="2">
      <c r="B94" s="460">
        <v>37301</v>
      </c>
      <c r="C94" s="458" t="s">
        <v>280</v>
      </c>
      <c r="D94" s="59"/>
      <c r="E94" s="461">
        <f t="shared" si="17"/>
        <v>0</v>
      </c>
      <c r="F94" s="228"/>
      <c r="G94" s="461" t="str" cm="1">
        <f t="array" ref="G94">IF(G$3="","",SUM(IFERROR((NonSalaryCosts)*(NonSalaryCostYears=G$3)*(NonSalaryCostsCodes=$B94),"")))</f>
        <v/>
      </c>
      <c r="H94" s="461" t="str" cm="1">
        <f t="array" ref="H94">IF(H$3="","",SUM(IFERROR((NonSalaryCosts)*(NonSalaryCostYears=H$3)*(NonSalaryCostsCodes=$B94),"")))</f>
        <v/>
      </c>
      <c r="I94" s="461" t="str" cm="1">
        <f t="array" ref="I94">IF(I$3="","",SUM(IFERROR((NonSalaryCosts)*(NonSalaryCostYears=I$3)*(NonSalaryCostsCodes=$B94),"")))</f>
        <v/>
      </c>
      <c r="J94" s="461" t="str" cm="1">
        <f t="array" ref="J94">IF(J$3="","",SUM(IFERROR((NonSalaryCosts)*(NonSalaryCostYears=J$3)*(NonSalaryCostsCodes=$B94),"")))</f>
        <v/>
      </c>
      <c r="K94" s="461" t="str" cm="1">
        <f t="array" ref="K94">IF(K$3="","",SUM(IFERROR((NonSalaryCosts)*(NonSalaryCostYears=K$3)*(NonSalaryCostsCodes=$B94),"")))</f>
        <v/>
      </c>
      <c r="L94" s="461" t="str" cm="1">
        <f t="array" ref="L94">IF(L$3="","",SUM(IFERROR((NonSalaryCosts)*(NonSalaryCostYears=L$3)*(NonSalaryCostsCodes=$B94),"")))</f>
        <v/>
      </c>
      <c r="M94" s="461" t="str" cm="1">
        <f t="array" ref="M94">IF(M$3="","",SUM(IFERROR((NonSalaryCosts)*(NonSalaryCostYears=M$3)*(NonSalaryCostsCodes=$B94),"")))</f>
        <v/>
      </c>
      <c r="N94" s="461" t="str" cm="1">
        <f t="array" ref="N94">IF(N$3="","",SUM(IFERROR((NonSalaryCosts)*(NonSalaryCostYears=N$3)*(NonSalaryCostsCodes=$B94),"")))</f>
        <v/>
      </c>
      <c r="O94" s="231"/>
    </row>
    <row r="95" spans="2:15" ht="14.25" customHeight="1" outlineLevel="2">
      <c r="B95" s="460">
        <v>43104</v>
      </c>
      <c r="C95" s="458" t="s">
        <v>281</v>
      </c>
      <c r="D95" s="59"/>
      <c r="E95" s="461">
        <f t="shared" si="17"/>
        <v>0</v>
      </c>
      <c r="F95" s="228"/>
      <c r="G95" s="461" t="str" cm="1">
        <f t="array" ref="G95">IF(G$3="","",SUM(IFERROR((NonSalaryCosts)*(NonSalaryCostYears=G$3)*(NonSalaryCostsCodes=$B95),"")))</f>
        <v/>
      </c>
      <c r="H95" s="461" t="str" cm="1">
        <f t="array" ref="H95">IF(H$3="","",SUM(IFERROR((NonSalaryCosts)*(NonSalaryCostYears=H$3)*(NonSalaryCostsCodes=$B95),"")))</f>
        <v/>
      </c>
      <c r="I95" s="461" t="str" cm="1">
        <f t="array" ref="I95">IF(I$3="","",SUM(IFERROR((NonSalaryCosts)*(NonSalaryCostYears=I$3)*(NonSalaryCostsCodes=$B95),"")))</f>
        <v/>
      </c>
      <c r="J95" s="461" t="str" cm="1">
        <f t="array" ref="J95">IF(J$3="","",SUM(IFERROR((NonSalaryCosts)*(NonSalaryCostYears=J$3)*(NonSalaryCostsCodes=$B95),"")))</f>
        <v/>
      </c>
      <c r="K95" s="461" t="str" cm="1">
        <f t="array" ref="K95">IF(K$3="","",SUM(IFERROR((NonSalaryCosts)*(NonSalaryCostYears=K$3)*(NonSalaryCostsCodes=$B95),"")))</f>
        <v/>
      </c>
      <c r="L95" s="461" t="str" cm="1">
        <f t="array" ref="L95">IF(L$3="","",SUM(IFERROR((NonSalaryCosts)*(NonSalaryCostYears=L$3)*(NonSalaryCostsCodes=$B95),"")))</f>
        <v/>
      </c>
      <c r="M95" s="461" t="str" cm="1">
        <f t="array" ref="M95">IF(M$3="","",SUM(IFERROR((NonSalaryCosts)*(NonSalaryCostYears=M$3)*(NonSalaryCostsCodes=$B95),"")))</f>
        <v/>
      </c>
      <c r="N95" s="461" t="str" cm="1">
        <f t="array" ref="N95">IF(N$3="","",SUM(IFERROR((NonSalaryCosts)*(NonSalaryCostYears=N$3)*(NonSalaryCostsCodes=$B95),"")))</f>
        <v/>
      </c>
      <c r="O95" s="231"/>
    </row>
    <row r="96" spans="2:15" ht="14.25" customHeight="1" outlineLevel="2">
      <c r="B96" s="460">
        <v>44101</v>
      </c>
      <c r="C96" s="458" t="s">
        <v>282</v>
      </c>
      <c r="D96" s="59"/>
      <c r="E96" s="461">
        <f t="shared" si="17"/>
        <v>0</v>
      </c>
      <c r="F96" s="228"/>
      <c r="G96" s="461" t="str" cm="1">
        <f t="array" ref="G96">IF(G$3="","",SUM(IFERROR((NonSalaryCosts)*(NonSalaryCostYears=G$3)*(NonSalaryCostsCodes=$B96),"")))</f>
        <v/>
      </c>
      <c r="H96" s="461" t="str" cm="1">
        <f t="array" ref="H96">IF(H$3="","",SUM(IFERROR((NonSalaryCosts)*(NonSalaryCostYears=H$3)*(NonSalaryCostsCodes=$B96),"")))</f>
        <v/>
      </c>
      <c r="I96" s="461" t="str" cm="1">
        <f t="array" ref="I96">IF(I$3="","",SUM(IFERROR((NonSalaryCosts)*(NonSalaryCostYears=I$3)*(NonSalaryCostsCodes=$B96),"")))</f>
        <v/>
      </c>
      <c r="J96" s="461" t="str" cm="1">
        <f t="array" ref="J96">IF(J$3="","",SUM(IFERROR((NonSalaryCosts)*(NonSalaryCostYears=J$3)*(NonSalaryCostsCodes=$B96),"")))</f>
        <v/>
      </c>
      <c r="K96" s="461" t="str" cm="1">
        <f t="array" ref="K96">IF(K$3="","",SUM(IFERROR((NonSalaryCosts)*(NonSalaryCostYears=K$3)*(NonSalaryCostsCodes=$B96),"")))</f>
        <v/>
      </c>
      <c r="L96" s="461" t="str" cm="1">
        <f t="array" ref="L96">IF(L$3="","",SUM(IFERROR((NonSalaryCosts)*(NonSalaryCostYears=L$3)*(NonSalaryCostsCodes=$B96),"")))</f>
        <v/>
      </c>
      <c r="M96" s="461" t="str" cm="1">
        <f t="array" ref="M96">IF(M$3="","",SUM(IFERROR((NonSalaryCosts)*(NonSalaryCostYears=M$3)*(NonSalaryCostsCodes=$B96),"")))</f>
        <v/>
      </c>
      <c r="N96" s="461" t="str" cm="1">
        <f t="array" ref="N96">IF(N$3="","",SUM(IFERROR((NonSalaryCosts)*(NonSalaryCostYears=N$3)*(NonSalaryCostsCodes=$B96),"")))</f>
        <v/>
      </c>
      <c r="O96" s="231"/>
    </row>
    <row r="97" spans="2:15" ht="14.25" customHeight="1" outlineLevel="2">
      <c r="B97" s="460">
        <v>44102</v>
      </c>
      <c r="C97" s="458" t="s">
        <v>283</v>
      </c>
      <c r="D97" s="59"/>
      <c r="E97" s="461">
        <f t="shared" si="17"/>
        <v>0</v>
      </c>
      <c r="F97" s="228"/>
      <c r="G97" s="461" t="str" cm="1">
        <f t="array" ref="G97">IF(G$3="","",SUM(IFERROR((NonSalaryCosts)*(NonSalaryCostYears=G$3)*(NonSalaryCostsCodes=$B97),"")))</f>
        <v/>
      </c>
      <c r="H97" s="461" t="str" cm="1">
        <f t="array" ref="H97">IF(H$3="","",SUM(IFERROR((NonSalaryCosts)*(NonSalaryCostYears=H$3)*(NonSalaryCostsCodes=$B97),"")))</f>
        <v/>
      </c>
      <c r="I97" s="461" t="str" cm="1">
        <f t="array" ref="I97">IF(I$3="","",SUM(IFERROR((NonSalaryCosts)*(NonSalaryCostYears=I$3)*(NonSalaryCostsCodes=$B97),"")))</f>
        <v/>
      </c>
      <c r="J97" s="461" t="str" cm="1">
        <f t="array" ref="J97">IF(J$3="","",SUM(IFERROR((NonSalaryCosts)*(NonSalaryCostYears=J$3)*(NonSalaryCostsCodes=$B97),"")))</f>
        <v/>
      </c>
      <c r="K97" s="461" t="str" cm="1">
        <f t="array" ref="K97">IF(K$3="","",SUM(IFERROR((NonSalaryCosts)*(NonSalaryCostYears=K$3)*(NonSalaryCostsCodes=$B97),"")))</f>
        <v/>
      </c>
      <c r="L97" s="461" t="str" cm="1">
        <f t="array" ref="L97">IF(L$3="","",SUM(IFERROR((NonSalaryCosts)*(NonSalaryCostYears=L$3)*(NonSalaryCostsCodes=$B97),"")))</f>
        <v/>
      </c>
      <c r="M97" s="461" t="str" cm="1">
        <f t="array" ref="M97">IF(M$3="","",SUM(IFERROR((NonSalaryCosts)*(NonSalaryCostYears=M$3)*(NonSalaryCostsCodes=$B97),"")))</f>
        <v/>
      </c>
      <c r="N97" s="461" t="str" cm="1">
        <f t="array" ref="N97">IF(N$3="","",SUM(IFERROR((NonSalaryCosts)*(NonSalaryCostYears=N$3)*(NonSalaryCostsCodes=$B97),"")))</f>
        <v/>
      </c>
      <c r="O97" s="231"/>
    </row>
    <row r="98" spans="2:15" ht="14.25" customHeight="1" outlineLevel="2">
      <c r="B98" s="460">
        <v>48101</v>
      </c>
      <c r="C98" s="458" t="s">
        <v>284</v>
      </c>
      <c r="D98" s="59"/>
      <c r="E98" s="461">
        <f t="shared" si="17"/>
        <v>0</v>
      </c>
      <c r="F98" s="228"/>
      <c r="G98" s="461" t="str" cm="1">
        <f t="array" ref="G98">IF(G$3="","",SUM(IFERROR((NonSalaryCosts)*(NonSalaryCostYears=G$3)*(NonSalaryCostsCodes=$B98),"")))</f>
        <v/>
      </c>
      <c r="H98" s="461" t="str" cm="1">
        <f t="array" ref="H98">IF(H$3="","",SUM(IFERROR((NonSalaryCosts)*(NonSalaryCostYears=H$3)*(NonSalaryCostsCodes=$B98),"")))</f>
        <v/>
      </c>
      <c r="I98" s="461" t="str" cm="1">
        <f t="array" ref="I98">IF(I$3="","",SUM(IFERROR((NonSalaryCosts)*(NonSalaryCostYears=I$3)*(NonSalaryCostsCodes=$B98),"")))</f>
        <v/>
      </c>
      <c r="J98" s="461" t="str" cm="1">
        <f t="array" ref="J98">IF(J$3="","",SUM(IFERROR((NonSalaryCosts)*(NonSalaryCostYears=J$3)*(NonSalaryCostsCodes=$B98),"")))</f>
        <v/>
      </c>
      <c r="K98" s="461" t="str" cm="1">
        <f t="array" ref="K98">IF(K$3="","",SUM(IFERROR((NonSalaryCosts)*(NonSalaryCostYears=K$3)*(NonSalaryCostsCodes=$B98),"")))</f>
        <v/>
      </c>
      <c r="L98" s="461" t="str" cm="1">
        <f t="array" ref="L98">IF(L$3="","",SUM(IFERROR((NonSalaryCosts)*(NonSalaryCostYears=L$3)*(NonSalaryCostsCodes=$B98),"")))</f>
        <v/>
      </c>
      <c r="M98" s="461" t="str" cm="1">
        <f t="array" ref="M98">IF(M$3="","",SUM(IFERROR((NonSalaryCosts)*(NonSalaryCostYears=M$3)*(NonSalaryCostsCodes=$B98),"")))</f>
        <v/>
      </c>
      <c r="N98" s="461" t="str" cm="1">
        <f t="array" ref="N98">IF(N$3="","",SUM(IFERROR((NonSalaryCosts)*(NonSalaryCostYears=N$3)*(NonSalaryCostsCodes=$B98),"")))</f>
        <v/>
      </c>
      <c r="O98" s="231"/>
    </row>
    <row r="99" spans="2:15" ht="14.25" customHeight="1" outlineLevel="2">
      <c r="B99" s="460">
        <v>48102</v>
      </c>
      <c r="C99" s="458" t="s">
        <v>285</v>
      </c>
      <c r="D99" s="59"/>
      <c r="E99" s="461">
        <f t="shared" si="17"/>
        <v>0</v>
      </c>
      <c r="F99" s="228"/>
      <c r="G99" s="461" t="str" cm="1">
        <f t="array" ref="G99">IF(G$3="","",SUM(IFERROR((NonSalaryCosts)*(NonSalaryCostYears=G$3)*(NonSalaryCostsCodes=$B99),"")))</f>
        <v/>
      </c>
      <c r="H99" s="461" t="str" cm="1">
        <f t="array" ref="H99">IF(H$3="","",SUM(IFERROR((NonSalaryCosts)*(NonSalaryCostYears=H$3)*(NonSalaryCostsCodes=$B99),"")))</f>
        <v/>
      </c>
      <c r="I99" s="461" t="str" cm="1">
        <f t="array" ref="I99">IF(I$3="","",SUM(IFERROR((NonSalaryCosts)*(NonSalaryCostYears=I$3)*(NonSalaryCostsCodes=$B99),"")))</f>
        <v/>
      </c>
      <c r="J99" s="461" t="str" cm="1">
        <f t="array" ref="J99">IF(J$3="","",SUM(IFERROR((NonSalaryCosts)*(NonSalaryCostYears=J$3)*(NonSalaryCostsCodes=$B99),"")))</f>
        <v/>
      </c>
      <c r="K99" s="461" t="str" cm="1">
        <f t="array" ref="K99">IF(K$3="","",SUM(IFERROR((NonSalaryCosts)*(NonSalaryCostYears=K$3)*(NonSalaryCostsCodes=$B99),"")))</f>
        <v/>
      </c>
      <c r="L99" s="461" t="str" cm="1">
        <f t="array" ref="L99">IF(L$3="","",SUM(IFERROR((NonSalaryCosts)*(NonSalaryCostYears=L$3)*(NonSalaryCostsCodes=$B99),"")))</f>
        <v/>
      </c>
      <c r="M99" s="461" t="str" cm="1">
        <f t="array" ref="M99">IF(M$3="","",SUM(IFERROR((NonSalaryCosts)*(NonSalaryCostYears=M$3)*(NonSalaryCostsCodes=$B99),"")))</f>
        <v/>
      </c>
      <c r="N99" s="461" t="str" cm="1">
        <f t="array" ref="N99">IF(N$3="","",SUM(IFERROR((NonSalaryCosts)*(NonSalaryCostYears=N$3)*(NonSalaryCostsCodes=$B99),"")))</f>
        <v/>
      </c>
      <c r="O99" s="231"/>
    </row>
    <row r="100" spans="2:15" ht="14.25" customHeight="1" outlineLevel="2">
      <c r="B100" s="460">
        <v>48103</v>
      </c>
      <c r="C100" s="458" t="s">
        <v>286</v>
      </c>
      <c r="D100" s="59"/>
      <c r="E100" s="461">
        <f t="shared" si="17"/>
        <v>0</v>
      </c>
      <c r="F100" s="228"/>
      <c r="G100" s="461" t="str" cm="1">
        <f t="array" ref="G100">IF(G$3="","",SUM(IFERROR((NonSalaryCosts)*(NonSalaryCostYears=G$3)*(NonSalaryCostsCodes=$B100),"")))</f>
        <v/>
      </c>
      <c r="H100" s="461" t="str" cm="1">
        <f t="array" ref="H100">IF(H$3="","",SUM(IFERROR((NonSalaryCosts)*(NonSalaryCostYears=H$3)*(NonSalaryCostsCodes=$B100),"")))</f>
        <v/>
      </c>
      <c r="I100" s="461" t="str" cm="1">
        <f t="array" ref="I100">IF(I$3="","",SUM(IFERROR((NonSalaryCosts)*(NonSalaryCostYears=I$3)*(NonSalaryCostsCodes=$B100),"")))</f>
        <v/>
      </c>
      <c r="J100" s="461" t="str" cm="1">
        <f t="array" ref="J100">IF(J$3="","",SUM(IFERROR((NonSalaryCosts)*(NonSalaryCostYears=J$3)*(NonSalaryCostsCodes=$B100),"")))</f>
        <v/>
      </c>
      <c r="K100" s="461" t="str" cm="1">
        <f t="array" ref="K100">IF(K$3="","",SUM(IFERROR((NonSalaryCosts)*(NonSalaryCostYears=K$3)*(NonSalaryCostsCodes=$B100),"")))</f>
        <v/>
      </c>
      <c r="L100" s="461" t="str" cm="1">
        <f t="array" ref="L100">IF(L$3="","",SUM(IFERROR((NonSalaryCosts)*(NonSalaryCostYears=L$3)*(NonSalaryCostsCodes=$B100),"")))</f>
        <v/>
      </c>
      <c r="M100" s="461" t="str" cm="1">
        <f t="array" ref="M100">IF(M$3="","",SUM(IFERROR((NonSalaryCosts)*(NonSalaryCostYears=M$3)*(NonSalaryCostsCodes=$B100),"")))</f>
        <v/>
      </c>
      <c r="N100" s="461" t="str" cm="1">
        <f t="array" ref="N100">IF(N$3="","",SUM(IFERROR((NonSalaryCosts)*(NonSalaryCostYears=N$3)*(NonSalaryCostsCodes=$B100),"")))</f>
        <v/>
      </c>
      <c r="O100" s="231"/>
    </row>
    <row r="101" spans="2:15" ht="14.25" customHeight="1" outlineLevel="2">
      <c r="B101" s="460">
        <v>48104</v>
      </c>
      <c r="C101" s="458" t="s">
        <v>287</v>
      </c>
      <c r="D101" s="59"/>
      <c r="E101" s="461">
        <f t="shared" si="17"/>
        <v>0</v>
      </c>
      <c r="F101" s="228"/>
      <c r="G101" s="461" t="str" cm="1">
        <f t="array" ref="G101">IF(G$3="","",SUM(IFERROR((NonSalaryCosts)*(NonSalaryCostYears=G$3)*(NonSalaryCostsCodes=$B101),"")))</f>
        <v/>
      </c>
      <c r="H101" s="461" t="str" cm="1">
        <f t="array" ref="H101">IF(H$3="","",SUM(IFERROR((NonSalaryCosts)*(NonSalaryCostYears=H$3)*(NonSalaryCostsCodes=$B101),"")))</f>
        <v/>
      </c>
      <c r="I101" s="461" t="str" cm="1">
        <f t="array" ref="I101">IF(I$3="","",SUM(IFERROR((NonSalaryCosts)*(NonSalaryCostYears=I$3)*(NonSalaryCostsCodes=$B101),"")))</f>
        <v/>
      </c>
      <c r="J101" s="461" t="str" cm="1">
        <f t="array" ref="J101">IF(J$3="","",SUM(IFERROR((NonSalaryCosts)*(NonSalaryCostYears=J$3)*(NonSalaryCostsCodes=$B101),"")))</f>
        <v/>
      </c>
      <c r="K101" s="461" t="str" cm="1">
        <f t="array" ref="K101">IF(K$3="","",SUM(IFERROR((NonSalaryCosts)*(NonSalaryCostYears=K$3)*(NonSalaryCostsCodes=$B101),"")))</f>
        <v/>
      </c>
      <c r="L101" s="461" t="str" cm="1">
        <f t="array" ref="L101">IF(L$3="","",SUM(IFERROR((NonSalaryCosts)*(NonSalaryCostYears=L$3)*(NonSalaryCostsCodes=$B101),"")))</f>
        <v/>
      </c>
      <c r="M101" s="461" t="str" cm="1">
        <f t="array" ref="M101">IF(M$3="","",SUM(IFERROR((NonSalaryCosts)*(NonSalaryCostYears=M$3)*(NonSalaryCostsCodes=$B101),"")))</f>
        <v/>
      </c>
      <c r="N101" s="461" t="str" cm="1">
        <f t="array" ref="N101">IF(N$3="","",SUM(IFERROR((NonSalaryCosts)*(NonSalaryCostYears=N$3)*(NonSalaryCostsCodes=$B101),"")))</f>
        <v/>
      </c>
      <c r="O101" s="231"/>
    </row>
    <row r="102" spans="2:15" ht="14.25" customHeight="1" outlineLevel="2">
      <c r="B102" s="460">
        <v>48105</v>
      </c>
      <c r="C102" s="458" t="s">
        <v>288</v>
      </c>
      <c r="D102" s="59"/>
      <c r="E102" s="461">
        <f t="shared" si="17"/>
        <v>0</v>
      </c>
      <c r="F102" s="228"/>
      <c r="G102" s="461" t="str" cm="1">
        <f t="array" ref="G102">IF(G$3="","",SUM(IFERROR((NonSalaryCosts)*(NonSalaryCostYears=G$3)*(NonSalaryCostsCodes=$B102),"")))</f>
        <v/>
      </c>
      <c r="H102" s="461" t="str" cm="1">
        <f t="array" ref="H102">IF(H$3="","",SUM(IFERROR((NonSalaryCosts)*(NonSalaryCostYears=H$3)*(NonSalaryCostsCodes=$B102),"")))</f>
        <v/>
      </c>
      <c r="I102" s="461" t="str" cm="1">
        <f t="array" ref="I102">IF(I$3="","",SUM(IFERROR((NonSalaryCosts)*(NonSalaryCostYears=I$3)*(NonSalaryCostsCodes=$B102),"")))</f>
        <v/>
      </c>
      <c r="J102" s="461" t="str" cm="1">
        <f t="array" ref="J102">IF(J$3="","",SUM(IFERROR((NonSalaryCosts)*(NonSalaryCostYears=J$3)*(NonSalaryCostsCodes=$B102),"")))</f>
        <v/>
      </c>
      <c r="K102" s="461" t="str" cm="1">
        <f t="array" ref="K102">IF(K$3="","",SUM(IFERROR((NonSalaryCosts)*(NonSalaryCostYears=K$3)*(NonSalaryCostsCodes=$B102),"")))</f>
        <v/>
      </c>
      <c r="L102" s="461" t="str" cm="1">
        <f t="array" ref="L102">IF(L$3="","",SUM(IFERROR((NonSalaryCosts)*(NonSalaryCostYears=L$3)*(NonSalaryCostsCodes=$B102),"")))</f>
        <v/>
      </c>
      <c r="M102" s="461" t="str" cm="1">
        <f t="array" ref="M102">IF(M$3="","",SUM(IFERROR((NonSalaryCosts)*(NonSalaryCostYears=M$3)*(NonSalaryCostsCodes=$B102),"")))</f>
        <v/>
      </c>
      <c r="N102" s="461" t="str" cm="1">
        <f t="array" ref="N102">IF(N$3="","",SUM(IFERROR((NonSalaryCosts)*(NonSalaryCostYears=N$3)*(NonSalaryCostsCodes=$B102),"")))</f>
        <v/>
      </c>
      <c r="O102" s="231"/>
    </row>
    <row r="103" spans="2:15" ht="14.25" customHeight="1" outlineLevel="2">
      <c r="B103" s="460">
        <v>48106</v>
      </c>
      <c r="C103" s="458" t="s">
        <v>289</v>
      </c>
      <c r="D103" s="59"/>
      <c r="E103" s="461">
        <f t="shared" si="17"/>
        <v>0</v>
      </c>
      <c r="F103" s="228"/>
      <c r="G103" s="461" t="str" cm="1">
        <f t="array" ref="G103">IF(G$3="","",SUM(IFERROR((NonSalaryCosts)*(NonSalaryCostYears=G$3)*(NonSalaryCostsCodes=$B103),"")))</f>
        <v/>
      </c>
      <c r="H103" s="461" t="str" cm="1">
        <f t="array" ref="H103">IF(H$3="","",SUM(IFERROR((NonSalaryCosts)*(NonSalaryCostYears=H$3)*(NonSalaryCostsCodes=$B103),"")))</f>
        <v/>
      </c>
      <c r="I103" s="461" t="str" cm="1">
        <f t="array" ref="I103">IF(I$3="","",SUM(IFERROR((NonSalaryCosts)*(NonSalaryCostYears=I$3)*(NonSalaryCostsCodes=$B103),"")))</f>
        <v/>
      </c>
      <c r="J103" s="461" t="str" cm="1">
        <f t="array" ref="J103">IF(J$3="","",SUM(IFERROR((NonSalaryCosts)*(NonSalaryCostYears=J$3)*(NonSalaryCostsCodes=$B103),"")))</f>
        <v/>
      </c>
      <c r="K103" s="461" t="str" cm="1">
        <f t="array" ref="K103">IF(K$3="","",SUM(IFERROR((NonSalaryCosts)*(NonSalaryCostYears=K$3)*(NonSalaryCostsCodes=$B103),"")))</f>
        <v/>
      </c>
      <c r="L103" s="461" t="str" cm="1">
        <f t="array" ref="L103">IF(L$3="","",SUM(IFERROR((NonSalaryCosts)*(NonSalaryCostYears=L$3)*(NonSalaryCostsCodes=$B103),"")))</f>
        <v/>
      </c>
      <c r="M103" s="461" t="str" cm="1">
        <f t="array" ref="M103">IF(M$3="","",SUM(IFERROR((NonSalaryCosts)*(NonSalaryCostYears=M$3)*(NonSalaryCostsCodes=$B103),"")))</f>
        <v/>
      </c>
      <c r="N103" s="461" t="str" cm="1">
        <f t="array" ref="N103">IF(N$3="","",SUM(IFERROR((NonSalaryCosts)*(NonSalaryCostYears=N$3)*(NonSalaryCostsCodes=$B103),"")))</f>
        <v/>
      </c>
      <c r="O103" s="231"/>
    </row>
    <row r="104" spans="2:15" ht="14.25" customHeight="1" outlineLevel="2">
      <c r="B104" s="460">
        <v>48107</v>
      </c>
      <c r="C104" s="458" t="s">
        <v>290</v>
      </c>
      <c r="D104" s="59"/>
      <c r="E104" s="461">
        <f t="shared" si="17"/>
        <v>0</v>
      </c>
      <c r="F104" s="228"/>
      <c r="G104" s="461" t="str" cm="1">
        <f t="array" ref="G104">IF(G$3="","",SUM(IFERROR((NonSalaryCosts)*(NonSalaryCostYears=G$3)*(NonSalaryCostsCodes=$B104),"")))</f>
        <v/>
      </c>
      <c r="H104" s="461" t="str" cm="1">
        <f t="array" ref="H104">IF(H$3="","",SUM(IFERROR((NonSalaryCosts)*(NonSalaryCostYears=H$3)*(NonSalaryCostsCodes=$B104),"")))</f>
        <v/>
      </c>
      <c r="I104" s="461" t="str" cm="1">
        <f t="array" ref="I104">IF(I$3="","",SUM(IFERROR((NonSalaryCosts)*(NonSalaryCostYears=I$3)*(NonSalaryCostsCodes=$B104),"")))</f>
        <v/>
      </c>
      <c r="J104" s="461" t="str" cm="1">
        <f t="array" ref="J104">IF(J$3="","",SUM(IFERROR((NonSalaryCosts)*(NonSalaryCostYears=J$3)*(NonSalaryCostsCodes=$B104),"")))</f>
        <v/>
      </c>
      <c r="K104" s="461" t="str" cm="1">
        <f t="array" ref="K104">IF(K$3="","",SUM(IFERROR((NonSalaryCosts)*(NonSalaryCostYears=K$3)*(NonSalaryCostsCodes=$B104),"")))</f>
        <v/>
      </c>
      <c r="L104" s="461" t="str" cm="1">
        <f t="array" ref="L104">IF(L$3="","",SUM(IFERROR((NonSalaryCosts)*(NonSalaryCostYears=L$3)*(NonSalaryCostsCodes=$B104),"")))</f>
        <v/>
      </c>
      <c r="M104" s="461" t="str" cm="1">
        <f t="array" ref="M104">IF(M$3="","",SUM(IFERROR((NonSalaryCosts)*(NonSalaryCostYears=M$3)*(NonSalaryCostsCodes=$B104),"")))</f>
        <v/>
      </c>
      <c r="N104" s="461" t="str" cm="1">
        <f t="array" ref="N104">IF(N$3="","",SUM(IFERROR((NonSalaryCosts)*(NonSalaryCostYears=N$3)*(NonSalaryCostsCodes=$B104),"")))</f>
        <v/>
      </c>
      <c r="O104" s="231"/>
    </row>
    <row r="105" spans="2:15" ht="14.1" customHeight="1" outlineLevel="2">
      <c r="B105" s="460">
        <v>48210</v>
      </c>
      <c r="C105" s="458" t="s">
        <v>102</v>
      </c>
      <c r="D105" s="59"/>
      <c r="E105" s="461">
        <f t="shared" si="17"/>
        <v>0</v>
      </c>
      <c r="F105" s="228"/>
      <c r="G105" s="461" t="str" cm="1">
        <f t="array" ref="G105">IF(G$3="","",SUM(IFERROR((NonSalaryCosts)*(NonSalaryCostYears=G$3)*(NonSalaryCostsCodes=$B105),"")))</f>
        <v/>
      </c>
      <c r="H105" s="461" t="str" cm="1">
        <f t="array" ref="H105">IF(H$3="","",SUM(IFERROR((NonSalaryCosts)*(NonSalaryCostYears=H$3)*(NonSalaryCostsCodes=$B105),"")))</f>
        <v/>
      </c>
      <c r="I105" s="461" t="str" cm="1">
        <f t="array" ref="I105">IF(I$3="","",SUM(IFERROR((NonSalaryCosts)*(NonSalaryCostYears=I$3)*(NonSalaryCostsCodes=$B105),"")))</f>
        <v/>
      </c>
      <c r="J105" s="461" t="str" cm="1">
        <f t="array" ref="J105">IF(J$3="","",SUM(IFERROR((NonSalaryCosts)*(NonSalaryCostYears=J$3)*(NonSalaryCostsCodes=$B105),"")))</f>
        <v/>
      </c>
      <c r="K105" s="461" t="str" cm="1">
        <f t="array" ref="K105">IF(K$3="","",SUM(IFERROR((NonSalaryCosts)*(NonSalaryCostYears=K$3)*(NonSalaryCostsCodes=$B105),"")))</f>
        <v/>
      </c>
      <c r="L105" s="461" t="str" cm="1">
        <f t="array" ref="L105">IF(L$3="","",SUM(IFERROR((NonSalaryCosts)*(NonSalaryCostYears=L$3)*(NonSalaryCostsCodes=$B105),"")))</f>
        <v/>
      </c>
      <c r="M105" s="461" t="str" cm="1">
        <f t="array" ref="M105">IF(M$3="","",SUM(IFERROR((NonSalaryCosts)*(NonSalaryCostYears=M$3)*(NonSalaryCostsCodes=$B105),"")))</f>
        <v/>
      </c>
      <c r="N105" s="461" t="str" cm="1">
        <f t="array" ref="N105">IF(N$3="","",SUM(IFERROR((NonSalaryCosts)*(NonSalaryCostYears=N$3)*(NonSalaryCostsCodes=$B105),"")))</f>
        <v/>
      </c>
      <c r="O105" s="231"/>
    </row>
    <row r="106" spans="2:15" ht="14.25" customHeight="1" outlineLevel="2">
      <c r="B106" s="460">
        <v>48501</v>
      </c>
      <c r="C106" s="458" t="s">
        <v>291</v>
      </c>
      <c r="D106" s="59"/>
      <c r="E106" s="461">
        <f t="shared" si="17"/>
        <v>0</v>
      </c>
      <c r="F106" s="228"/>
      <c r="G106" s="461" t="str" cm="1">
        <f t="array" ref="G106">IF(G$3="","",SUM(IFERROR((NonSalaryCosts)*(NonSalaryCostYears=G$3)*(NonSalaryCostsCodes=$B106),"")))</f>
        <v/>
      </c>
      <c r="H106" s="461" t="str" cm="1">
        <f t="array" ref="H106">IF(H$3="","",SUM(IFERROR((NonSalaryCosts)*(NonSalaryCostYears=H$3)*(NonSalaryCostsCodes=$B106),"")))</f>
        <v/>
      </c>
      <c r="I106" s="461" t="str" cm="1">
        <f t="array" ref="I106">IF(I$3="","",SUM(IFERROR((NonSalaryCosts)*(NonSalaryCostYears=I$3)*(NonSalaryCostsCodes=$B106),"")))</f>
        <v/>
      </c>
      <c r="J106" s="461" t="str" cm="1">
        <f t="array" ref="J106">IF(J$3="","",SUM(IFERROR((NonSalaryCosts)*(NonSalaryCostYears=J$3)*(NonSalaryCostsCodes=$B106),"")))</f>
        <v/>
      </c>
      <c r="K106" s="461" t="str" cm="1">
        <f t="array" ref="K106">IF(K$3="","",SUM(IFERROR((NonSalaryCosts)*(NonSalaryCostYears=K$3)*(NonSalaryCostsCodes=$B106),"")))</f>
        <v/>
      </c>
      <c r="L106" s="461" t="str" cm="1">
        <f t="array" ref="L106">IF(L$3="","",SUM(IFERROR((NonSalaryCosts)*(NonSalaryCostYears=L$3)*(NonSalaryCostsCodes=$B106),"")))</f>
        <v/>
      </c>
      <c r="M106" s="461" t="str" cm="1">
        <f t="array" ref="M106">IF(M$3="","",SUM(IFERROR((NonSalaryCosts)*(NonSalaryCostYears=M$3)*(NonSalaryCostsCodes=$B106),"")))</f>
        <v/>
      </c>
      <c r="N106" s="461" t="str" cm="1">
        <f t="array" ref="N106">IF(N$3="","",SUM(IFERROR((NonSalaryCosts)*(NonSalaryCostYears=N$3)*(NonSalaryCostsCodes=$B106),"")))</f>
        <v/>
      </c>
      <c r="O106" s="231"/>
    </row>
    <row r="107" spans="2:15" ht="14.25" customHeight="1" outlineLevel="2">
      <c r="B107" s="460">
        <v>48502</v>
      </c>
      <c r="C107" s="458" t="s">
        <v>292</v>
      </c>
      <c r="D107" s="59"/>
      <c r="E107" s="461">
        <f t="shared" si="17"/>
        <v>0</v>
      </c>
      <c r="F107" s="228"/>
      <c r="G107" s="461" t="str" cm="1">
        <f t="array" ref="G107">IF(G$3="","",SUM(IFERROR((NonSalaryCosts)*(NonSalaryCostYears=G$3)*(NonSalaryCostsCodes=$B107),"")))</f>
        <v/>
      </c>
      <c r="H107" s="461" t="str" cm="1">
        <f t="array" ref="H107">IF(H$3="","",SUM(IFERROR((NonSalaryCosts)*(NonSalaryCostYears=H$3)*(NonSalaryCostsCodes=$B107),"")))</f>
        <v/>
      </c>
      <c r="I107" s="461" t="str" cm="1">
        <f t="array" ref="I107">IF(I$3="","",SUM(IFERROR((NonSalaryCosts)*(NonSalaryCostYears=I$3)*(NonSalaryCostsCodes=$B107),"")))</f>
        <v/>
      </c>
      <c r="J107" s="461" t="str" cm="1">
        <f t="array" ref="J107">IF(J$3="","",SUM(IFERROR((NonSalaryCosts)*(NonSalaryCostYears=J$3)*(NonSalaryCostsCodes=$B107),"")))</f>
        <v/>
      </c>
      <c r="K107" s="461" t="str" cm="1">
        <f t="array" ref="K107">IF(K$3="","",SUM(IFERROR((NonSalaryCosts)*(NonSalaryCostYears=K$3)*(NonSalaryCostsCodes=$B107),"")))</f>
        <v/>
      </c>
      <c r="L107" s="461" t="str" cm="1">
        <f t="array" ref="L107">IF(L$3="","",SUM(IFERROR((NonSalaryCosts)*(NonSalaryCostYears=L$3)*(NonSalaryCostsCodes=$B107),"")))</f>
        <v/>
      </c>
      <c r="M107" s="461" t="str" cm="1">
        <f t="array" ref="M107">IF(M$3="","",SUM(IFERROR((NonSalaryCosts)*(NonSalaryCostYears=M$3)*(NonSalaryCostsCodes=$B107),"")))</f>
        <v/>
      </c>
      <c r="N107" s="461" t="str" cm="1">
        <f t="array" ref="N107">IF(N$3="","",SUM(IFERROR((NonSalaryCosts)*(NonSalaryCostYears=N$3)*(NonSalaryCostsCodes=$B107),"")))</f>
        <v/>
      </c>
      <c r="O107" s="231"/>
    </row>
    <row r="108" spans="2:15" ht="14.25" customHeight="1" outlineLevel="2">
      <c r="B108" s="460">
        <v>48504</v>
      </c>
      <c r="C108" s="458" t="s">
        <v>434</v>
      </c>
      <c r="D108" s="59"/>
      <c r="E108" s="461">
        <f t="shared" si="17"/>
        <v>0</v>
      </c>
      <c r="F108" s="228"/>
      <c r="G108" s="461" t="str" cm="1">
        <f t="array" ref="G108">IF(G$3="","",SUM(IFERROR((NonSalaryCosts)*(NonSalaryCostYears=G$3)*(NonSalaryCostsCodes=$B108),"")))</f>
        <v/>
      </c>
      <c r="H108" s="461" t="str" cm="1">
        <f t="array" ref="H108">IF(H$3="","",SUM(IFERROR((NonSalaryCosts)*(NonSalaryCostYears=H$3)*(NonSalaryCostsCodes=$B108),"")))</f>
        <v/>
      </c>
      <c r="I108" s="461" t="str" cm="1">
        <f t="array" ref="I108">IF(I$3="","",SUM(IFERROR((NonSalaryCosts)*(NonSalaryCostYears=I$3)*(NonSalaryCostsCodes=$B108),"")))</f>
        <v/>
      </c>
      <c r="J108" s="461" t="str" cm="1">
        <f t="array" ref="J108">IF(J$3="","",SUM(IFERROR((NonSalaryCosts)*(NonSalaryCostYears=J$3)*(NonSalaryCostsCodes=$B108),"")))</f>
        <v/>
      </c>
      <c r="K108" s="461" t="str" cm="1">
        <f t="array" ref="K108">IF(K$3="","",SUM(IFERROR((NonSalaryCosts)*(NonSalaryCostYears=K$3)*(NonSalaryCostsCodes=$B108),"")))</f>
        <v/>
      </c>
      <c r="L108" s="461" t="str" cm="1">
        <f t="array" ref="L108">IF(L$3="","",SUM(IFERROR((NonSalaryCosts)*(NonSalaryCostYears=L$3)*(NonSalaryCostsCodes=$B108),"")))</f>
        <v/>
      </c>
      <c r="M108" s="461" t="str" cm="1">
        <f t="array" ref="M108">IF(M$3="","",SUM(IFERROR((NonSalaryCosts)*(NonSalaryCostYears=M$3)*(NonSalaryCostsCodes=$B108),"")))</f>
        <v/>
      </c>
      <c r="N108" s="461" t="str" cm="1">
        <f t="array" ref="N108">IF(N$3="","",SUM(IFERROR((NonSalaryCosts)*(NonSalaryCostYears=N$3)*(NonSalaryCostsCodes=$B108),"")))</f>
        <v/>
      </c>
      <c r="O108" s="231"/>
    </row>
    <row r="109" spans="2:15" ht="14.25" customHeight="1" outlineLevel="2">
      <c r="B109" s="460">
        <v>48521</v>
      </c>
      <c r="C109" s="458" t="s">
        <v>294</v>
      </c>
      <c r="D109" s="59"/>
      <c r="E109" s="461">
        <f t="shared" si="17"/>
        <v>0</v>
      </c>
      <c r="F109" s="228"/>
      <c r="G109" s="461" t="str" cm="1">
        <f t="array" ref="G109">IF(G$3="","",SUM(IFERROR((NonSalaryCosts)*(NonSalaryCostYears=G$3)*(NonSalaryCostsCodes=$B109),"")))</f>
        <v/>
      </c>
      <c r="H109" s="461" t="str" cm="1">
        <f t="array" ref="H109">IF(H$3="","",SUM(IFERROR((NonSalaryCosts)*(NonSalaryCostYears=H$3)*(NonSalaryCostsCodes=$B109),"")))</f>
        <v/>
      </c>
      <c r="I109" s="461" t="str" cm="1">
        <f t="array" ref="I109">IF(I$3="","",SUM(IFERROR((NonSalaryCosts)*(NonSalaryCostYears=I$3)*(NonSalaryCostsCodes=$B109),"")))</f>
        <v/>
      </c>
      <c r="J109" s="461" t="str" cm="1">
        <f t="array" ref="J109">IF(J$3="","",SUM(IFERROR((NonSalaryCosts)*(NonSalaryCostYears=J$3)*(NonSalaryCostsCodes=$B109),"")))</f>
        <v/>
      </c>
      <c r="K109" s="461" t="str" cm="1">
        <f t="array" ref="K109">IF(K$3="","",SUM(IFERROR((NonSalaryCosts)*(NonSalaryCostYears=K$3)*(NonSalaryCostsCodes=$B109),"")))</f>
        <v/>
      </c>
      <c r="L109" s="461" t="str" cm="1">
        <f t="array" ref="L109">IF(L$3="","",SUM(IFERROR((NonSalaryCosts)*(NonSalaryCostYears=L$3)*(NonSalaryCostsCodes=$B109),"")))</f>
        <v/>
      </c>
      <c r="M109" s="461" t="str" cm="1">
        <f t="array" ref="M109">IF(M$3="","",SUM(IFERROR((NonSalaryCosts)*(NonSalaryCostYears=M$3)*(NonSalaryCostsCodes=$B109),"")))</f>
        <v/>
      </c>
      <c r="N109" s="461" t="str" cm="1">
        <f t="array" ref="N109">IF(N$3="","",SUM(IFERROR((NonSalaryCosts)*(NonSalaryCostYears=N$3)*(NonSalaryCostsCodes=$B109),"")))</f>
        <v/>
      </c>
      <c r="O109" s="231"/>
    </row>
    <row r="110" spans="2:15" ht="14.25" customHeight="1" outlineLevel="2">
      <c r="B110" s="460">
        <v>48522</v>
      </c>
      <c r="C110" s="458" t="s">
        <v>295</v>
      </c>
      <c r="D110" s="59"/>
      <c r="E110" s="461">
        <f t="shared" si="17"/>
        <v>0</v>
      </c>
      <c r="F110" s="228"/>
      <c r="G110" s="461" t="str" cm="1">
        <f t="array" ref="G110">IF(G$3="","",SUM(IFERROR((NonSalaryCosts)*(NonSalaryCostYears=G$3)*(NonSalaryCostsCodes=$B110),"")))</f>
        <v/>
      </c>
      <c r="H110" s="461" t="str" cm="1">
        <f t="array" ref="H110">IF(H$3="","",SUM(IFERROR((NonSalaryCosts)*(NonSalaryCostYears=H$3)*(NonSalaryCostsCodes=$B110),"")))</f>
        <v/>
      </c>
      <c r="I110" s="461" t="str" cm="1">
        <f t="array" ref="I110">IF(I$3="","",SUM(IFERROR((NonSalaryCosts)*(NonSalaryCostYears=I$3)*(NonSalaryCostsCodes=$B110),"")))</f>
        <v/>
      </c>
      <c r="J110" s="461" t="str" cm="1">
        <f t="array" ref="J110">IF(J$3="","",SUM(IFERROR((NonSalaryCosts)*(NonSalaryCostYears=J$3)*(NonSalaryCostsCodes=$B110),"")))</f>
        <v/>
      </c>
      <c r="K110" s="461" t="str" cm="1">
        <f t="array" ref="K110">IF(K$3="","",SUM(IFERROR((NonSalaryCosts)*(NonSalaryCostYears=K$3)*(NonSalaryCostsCodes=$B110),"")))</f>
        <v/>
      </c>
      <c r="L110" s="461" t="str" cm="1">
        <f t="array" ref="L110">IF(L$3="","",SUM(IFERROR((NonSalaryCosts)*(NonSalaryCostYears=L$3)*(NonSalaryCostsCodes=$B110),"")))</f>
        <v/>
      </c>
      <c r="M110" s="461" t="str" cm="1">
        <f t="array" ref="M110">IF(M$3="","",SUM(IFERROR((NonSalaryCosts)*(NonSalaryCostYears=M$3)*(NonSalaryCostsCodes=$B110),"")))</f>
        <v/>
      </c>
      <c r="N110" s="461" t="str" cm="1">
        <f t="array" ref="N110">IF(N$3="","",SUM(IFERROR((NonSalaryCosts)*(NonSalaryCostYears=N$3)*(NonSalaryCostsCodes=$B110),"")))</f>
        <v/>
      </c>
      <c r="O110" s="231"/>
    </row>
    <row r="111" spans="2:15" ht="14.25" customHeight="1" outlineLevel="2">
      <c r="B111" s="460">
        <v>48523</v>
      </c>
      <c r="C111" s="458" t="s">
        <v>296</v>
      </c>
      <c r="D111" s="59"/>
      <c r="E111" s="461">
        <f t="shared" si="17"/>
        <v>0</v>
      </c>
      <c r="F111" s="228"/>
      <c r="G111" s="461" t="str" cm="1">
        <f t="array" ref="G111">IF(G$3="","",SUM(IFERROR((NonSalaryCosts)*(NonSalaryCostYears=G$3)*(NonSalaryCostsCodes=$B111),"")))</f>
        <v/>
      </c>
      <c r="H111" s="461" t="str" cm="1">
        <f t="array" ref="H111">IF(H$3="","",SUM(IFERROR((NonSalaryCosts)*(NonSalaryCostYears=H$3)*(NonSalaryCostsCodes=$B111),"")))</f>
        <v/>
      </c>
      <c r="I111" s="461" t="str" cm="1">
        <f t="array" ref="I111">IF(I$3="","",SUM(IFERROR((NonSalaryCosts)*(NonSalaryCostYears=I$3)*(NonSalaryCostsCodes=$B111),"")))</f>
        <v/>
      </c>
      <c r="J111" s="461" t="str" cm="1">
        <f t="array" ref="J111">IF(J$3="","",SUM(IFERROR((NonSalaryCosts)*(NonSalaryCostYears=J$3)*(NonSalaryCostsCodes=$B111),"")))</f>
        <v/>
      </c>
      <c r="K111" s="461" t="str" cm="1">
        <f t="array" ref="K111">IF(K$3="","",SUM(IFERROR((NonSalaryCosts)*(NonSalaryCostYears=K$3)*(NonSalaryCostsCodes=$B111),"")))</f>
        <v/>
      </c>
      <c r="L111" s="461" t="str" cm="1">
        <f t="array" ref="L111">IF(L$3="","",SUM(IFERROR((NonSalaryCosts)*(NonSalaryCostYears=L$3)*(NonSalaryCostsCodes=$B111),"")))</f>
        <v/>
      </c>
      <c r="M111" s="461" t="str" cm="1">
        <f t="array" ref="M111">IF(M$3="","",SUM(IFERROR((NonSalaryCosts)*(NonSalaryCostYears=M$3)*(NonSalaryCostsCodes=$B111),"")))</f>
        <v/>
      </c>
      <c r="N111" s="461" t="str" cm="1">
        <f t="array" ref="N111">IF(N$3="","",SUM(IFERROR((NonSalaryCosts)*(NonSalaryCostYears=N$3)*(NonSalaryCostsCodes=$B111),"")))</f>
        <v/>
      </c>
      <c r="O111" s="231"/>
    </row>
    <row r="112" spans="2:15" ht="14.4" outlineLevel="1" thickBot="1">
      <c r="B112" s="65" t="s">
        <v>435</v>
      </c>
      <c r="C112" s="66"/>
      <c r="D112" s="59"/>
      <c r="E112" s="462">
        <f>SUBTOTAL(9,E90:E111)</f>
        <v>0</v>
      </c>
      <c r="F112" s="54"/>
      <c r="G112" s="463">
        <f>SUBTOTAL(9,G90:G111)</f>
        <v>0</v>
      </c>
      <c r="H112" s="463">
        <f>SUBTOTAL(9,H90:H111)</f>
        <v>0</v>
      </c>
      <c r="I112" s="463">
        <f t="shared" ref="I112:N112" si="18">SUBTOTAL(9,I90:I111)</f>
        <v>0</v>
      </c>
      <c r="J112" s="463">
        <f t="shared" si="18"/>
        <v>0</v>
      </c>
      <c r="K112" s="463">
        <f t="shared" si="18"/>
        <v>0</v>
      </c>
      <c r="L112" s="463">
        <f t="shared" si="18"/>
        <v>0</v>
      </c>
      <c r="M112" s="463">
        <f t="shared" si="18"/>
        <v>0</v>
      </c>
      <c r="N112" s="463">
        <f t="shared" si="18"/>
        <v>0</v>
      </c>
      <c r="O112" s="231"/>
    </row>
    <row r="113" spans="2:15" ht="14.25" customHeight="1" outlineLevel="1">
      <c r="B113" s="73"/>
      <c r="C113" s="74"/>
      <c r="D113" s="59"/>
      <c r="E113" s="75"/>
      <c r="G113" s="75"/>
      <c r="H113" s="75"/>
      <c r="I113" s="75"/>
      <c r="J113" s="75"/>
      <c r="K113" s="75"/>
      <c r="L113" s="75"/>
      <c r="M113" s="75"/>
      <c r="N113" s="75"/>
      <c r="O113" s="75"/>
    </row>
    <row r="114" spans="2:15" ht="12.9" customHeight="1" outlineLevel="1">
      <c r="B114" s="72" t="s">
        <v>298</v>
      </c>
      <c r="C114" s="70"/>
      <c r="D114" s="59"/>
      <c r="E114" s="70"/>
      <c r="F114" s="70"/>
      <c r="G114" s="70"/>
      <c r="H114" s="70"/>
      <c r="I114" s="70"/>
      <c r="J114" s="70"/>
      <c r="K114" s="70"/>
      <c r="L114" s="70"/>
      <c r="M114" s="70"/>
      <c r="N114" s="70"/>
      <c r="O114" s="70"/>
    </row>
    <row r="115" spans="2:15" ht="12.9" customHeight="1" outlineLevel="1">
      <c r="B115" s="460">
        <v>48205</v>
      </c>
      <c r="C115" s="458" t="s">
        <v>297</v>
      </c>
      <c r="D115" s="59"/>
      <c r="E115" s="461">
        <f>SUM(G115:N115)</f>
        <v>0</v>
      </c>
      <c r="F115" s="70"/>
      <c r="G115" s="461" t="str" cm="1">
        <f t="array" ref="G115">IF(G$3="","",SUM(IFERROR((NonSalaryCosts)*(NonSalaryCostYears=G$3)*(NonSalaryCostsCodes=$B115),"")))</f>
        <v/>
      </c>
      <c r="H115" s="461" t="str" cm="1">
        <f t="array" ref="H115">IF(H$3="","",SUM(IFERROR((NonSalaryCosts)*(NonSalaryCostYears=H$3)*(NonSalaryCostsCodes=$B115),"")))</f>
        <v/>
      </c>
      <c r="I115" s="461" t="str" cm="1">
        <f t="array" ref="I115">IF(I$3="","",SUM(IFERROR((NonSalaryCosts)*(NonSalaryCostYears=I$3)*(NonSalaryCostsCodes=$B115),"")))</f>
        <v/>
      </c>
      <c r="J115" s="461" t="str" cm="1">
        <f t="array" ref="J115">IF(J$3="","",SUM(IFERROR((NonSalaryCosts)*(NonSalaryCostYears=J$3)*(NonSalaryCostsCodes=$B115),"")))</f>
        <v/>
      </c>
      <c r="K115" s="461" t="str" cm="1">
        <f t="array" ref="K115">IF(K$3="","",SUM(IFERROR((NonSalaryCosts)*(NonSalaryCostYears=K$3)*(NonSalaryCostsCodes=$B115),"")))</f>
        <v/>
      </c>
      <c r="L115" s="461" t="str" cm="1">
        <f t="array" ref="L115">IF(L$3="","",SUM(IFERROR((NonSalaryCosts)*(NonSalaryCostYears=L$3)*(NonSalaryCostsCodes=$B115),"")))</f>
        <v/>
      </c>
      <c r="M115" s="461" t="str" cm="1">
        <f t="array" ref="M115">IF(M$3="","",SUM(IFERROR((NonSalaryCosts)*(NonSalaryCostYears=M$3)*(NonSalaryCostsCodes=$B115),"")))</f>
        <v/>
      </c>
      <c r="N115" s="461" t="str" cm="1">
        <f t="array" ref="N115">IF(N$3="","",SUM(IFERROR((NonSalaryCosts)*(NonSalaryCostYears=N$3)*(NonSalaryCostsCodes=$B115),"")))</f>
        <v/>
      </c>
      <c r="O115" s="70"/>
    </row>
    <row r="116" spans="2:15" ht="12.9" customHeight="1" outlineLevel="2">
      <c r="B116" s="460">
        <v>57613</v>
      </c>
      <c r="C116" s="458" t="s">
        <v>299</v>
      </c>
      <c r="D116" s="59"/>
      <c r="E116" s="461">
        <f>SUM(G116:N116)</f>
        <v>0</v>
      </c>
      <c r="F116" s="228"/>
      <c r="G116" s="461" t="str" cm="1">
        <f t="array" ref="G116">IF(G$3="","",SUM(IFERROR((NonSalaryCosts)*(NonSalaryCostYears=G$3)*(NonSalaryCostsCodes=$B116),"")))</f>
        <v/>
      </c>
      <c r="H116" s="461" t="str" cm="1">
        <f t="array" ref="H116">IF(H$3="","",SUM(IFERROR((NonSalaryCosts)*(NonSalaryCostYears=H$3)*(NonSalaryCostsCodes=$B116),"")))</f>
        <v/>
      </c>
      <c r="I116" s="461" t="str" cm="1">
        <f t="array" ref="I116">IF(I$3="","",SUM(IFERROR((NonSalaryCosts)*(NonSalaryCostYears=I$3)*(NonSalaryCostsCodes=$B116),"")))</f>
        <v/>
      </c>
      <c r="J116" s="461" t="str" cm="1">
        <f t="array" ref="J116">IF(J$3="","",SUM(IFERROR((NonSalaryCosts)*(NonSalaryCostYears=J$3)*(NonSalaryCostsCodes=$B116),"")))</f>
        <v/>
      </c>
      <c r="K116" s="461" t="str" cm="1">
        <f t="array" ref="K116">IF(K$3="","",SUM(IFERROR((NonSalaryCosts)*(NonSalaryCostYears=K$3)*(NonSalaryCostsCodes=$B116),"")))</f>
        <v/>
      </c>
      <c r="L116" s="461" t="str" cm="1">
        <f t="array" ref="L116">IF(L$3="","",SUM(IFERROR((NonSalaryCosts)*(NonSalaryCostYears=L$3)*(NonSalaryCostsCodes=$B116),"")))</f>
        <v/>
      </c>
      <c r="M116" s="461" t="str" cm="1">
        <f t="array" ref="M116">IF(M$3="","",SUM(IFERROR((NonSalaryCosts)*(NonSalaryCostYears=M$3)*(NonSalaryCostsCodes=$B116),"")))</f>
        <v/>
      </c>
      <c r="N116" s="461" t="str" cm="1">
        <f t="array" ref="N116">IF(N$3="","",SUM(IFERROR((NonSalaryCosts)*(NonSalaryCostYears=N$3)*(NonSalaryCostsCodes=$B116),"")))</f>
        <v/>
      </c>
      <c r="O116" s="231"/>
    </row>
    <row r="117" spans="2:15" ht="12.9" customHeight="1" outlineLevel="2">
      <c r="B117" s="460">
        <v>57623</v>
      </c>
      <c r="C117" s="458" t="s">
        <v>300</v>
      </c>
      <c r="D117" s="59"/>
      <c r="E117" s="461">
        <f>SUM(G117:N117)</f>
        <v>0</v>
      </c>
      <c r="F117" s="228"/>
      <c r="G117" s="461" t="str" cm="1">
        <f t="array" ref="G117">IF(G$3="","",SUM(IFERROR((NonSalaryCosts)*(NonSalaryCostYears=G$3)*(NonSalaryCostsCodes=$B117),"")))</f>
        <v/>
      </c>
      <c r="H117" s="461" t="str" cm="1">
        <f t="array" ref="H117">IF(H$3="","",SUM(IFERROR((NonSalaryCosts)*(NonSalaryCostYears=H$3)*(NonSalaryCostsCodes=$B117),"")))</f>
        <v/>
      </c>
      <c r="I117" s="461" t="str" cm="1">
        <f t="array" ref="I117">IF(I$3="","",SUM(IFERROR((NonSalaryCosts)*(NonSalaryCostYears=I$3)*(NonSalaryCostsCodes=$B117),"")))</f>
        <v/>
      </c>
      <c r="J117" s="461" t="str" cm="1">
        <f t="array" ref="J117">IF(J$3="","",SUM(IFERROR((NonSalaryCosts)*(NonSalaryCostYears=J$3)*(NonSalaryCostsCodes=$B117),"")))</f>
        <v/>
      </c>
      <c r="K117" s="461" t="str" cm="1">
        <f t="array" ref="K117">IF(K$3="","",SUM(IFERROR((NonSalaryCosts)*(NonSalaryCostYears=K$3)*(NonSalaryCostsCodes=$B117),"")))</f>
        <v/>
      </c>
      <c r="L117" s="461" t="str" cm="1">
        <f t="array" ref="L117">IF(L$3="","",SUM(IFERROR((NonSalaryCosts)*(NonSalaryCostYears=L$3)*(NonSalaryCostsCodes=$B117),"")))</f>
        <v/>
      </c>
      <c r="M117" s="461" t="str" cm="1">
        <f t="array" ref="M117">IF(M$3="","",SUM(IFERROR((NonSalaryCosts)*(NonSalaryCostYears=M$3)*(NonSalaryCostsCodes=$B117),"")))</f>
        <v/>
      </c>
      <c r="N117" s="461" t="str" cm="1">
        <f t="array" ref="N117">IF(N$3="","",SUM(IFERROR((NonSalaryCosts)*(NonSalaryCostYears=N$3)*(NonSalaryCostsCodes=$B117),"")))</f>
        <v/>
      </c>
      <c r="O117" s="231"/>
    </row>
    <row r="118" spans="2:15" ht="14.4" outlineLevel="1" thickBot="1">
      <c r="B118" s="65" t="s">
        <v>436</v>
      </c>
      <c r="C118" s="66"/>
      <c r="D118" s="59"/>
      <c r="E118" s="462">
        <f>SUBTOTAL(9,E115:E117)</f>
        <v>0</v>
      </c>
      <c r="F118" s="54"/>
      <c r="G118" s="463">
        <f>SUBTOTAL(9,G115:G117)</f>
        <v>0</v>
      </c>
      <c r="H118" s="463">
        <f t="shared" ref="H118:N118" si="19">SUBTOTAL(9,H115:H117)</f>
        <v>0</v>
      </c>
      <c r="I118" s="463">
        <f t="shared" si="19"/>
        <v>0</v>
      </c>
      <c r="J118" s="463">
        <f t="shared" si="19"/>
        <v>0</v>
      </c>
      <c r="K118" s="463">
        <f t="shared" si="19"/>
        <v>0</v>
      </c>
      <c r="L118" s="463">
        <f t="shared" si="19"/>
        <v>0</v>
      </c>
      <c r="M118" s="463">
        <f t="shared" si="19"/>
        <v>0</v>
      </c>
      <c r="N118" s="463">
        <f t="shared" si="19"/>
        <v>0</v>
      </c>
      <c r="O118" s="231"/>
    </row>
    <row r="119" spans="2:15" outlineLevel="1">
      <c r="B119" s="65"/>
      <c r="C119" s="66"/>
      <c r="D119" s="59"/>
      <c r="E119" s="96"/>
      <c r="F119" s="54"/>
      <c r="G119" s="96"/>
      <c r="H119" s="96"/>
      <c r="I119" s="96"/>
      <c r="J119" s="96"/>
      <c r="K119" s="96"/>
      <c r="L119" s="96"/>
      <c r="M119" s="96"/>
      <c r="N119" s="96"/>
      <c r="O119" s="93"/>
    </row>
    <row r="120" spans="2:15" ht="14.25" customHeight="1" outlineLevel="1">
      <c r="B120" s="73"/>
      <c r="C120" s="586" t="s">
        <v>437</v>
      </c>
      <c r="D120" s="586"/>
      <c r="E120" s="586"/>
      <c r="F120" s="586"/>
      <c r="G120" s="75"/>
      <c r="H120" s="75"/>
      <c r="I120" s="75"/>
      <c r="J120" s="75"/>
      <c r="K120" s="75"/>
      <c r="L120" s="75"/>
      <c r="M120" s="75"/>
      <c r="N120" s="75"/>
      <c r="O120" s="75"/>
    </row>
    <row r="121" spans="2:15" ht="14.25" customHeight="1" outlineLevel="1">
      <c r="B121" s="72" t="s">
        <v>322</v>
      </c>
      <c r="C121" s="70"/>
      <c r="D121" s="59"/>
      <c r="E121" s="75"/>
      <c r="G121" s="75"/>
      <c r="H121" s="75"/>
      <c r="I121" s="75"/>
      <c r="J121" s="75"/>
      <c r="K121" s="75"/>
      <c r="L121" s="75"/>
      <c r="M121" s="75"/>
      <c r="N121" s="75"/>
      <c r="O121" s="75"/>
    </row>
    <row r="122" spans="2:15" ht="14.25" customHeight="1" outlineLevel="1" thickBot="1">
      <c r="B122" s="466">
        <v>36901</v>
      </c>
      <c r="C122" s="459" t="s">
        <v>438</v>
      </c>
      <c r="D122" s="59"/>
      <c r="E122" s="462">
        <f>SUM(G122:N122)</f>
        <v>0</v>
      </c>
      <c r="G122" s="462">
        <f>G130*IF('Summary Sheet'!$K$16="Yes",IF('Summary Sheet'!$K$23&gt;=10000,0.25,1/(1-0.15)-1),1/(1-'Summary Sheet'!$K$18)-1)</f>
        <v>0</v>
      </c>
      <c r="H122" s="462">
        <f>H130*IF('Summary Sheet'!$K$16="Yes",IF('Summary Sheet'!$K$23&gt;=10000,0.25,1/(1-0.15)-1),1/(1-'Summary Sheet'!$K$18)-1)</f>
        <v>0</v>
      </c>
      <c r="I122" s="462">
        <f>I130*IF('Summary Sheet'!$K$16="Yes",IF('Summary Sheet'!$K$23&gt;=10000,0.25,1/(1-0.15)-1),1/(1-'Summary Sheet'!$K$18)-1)</f>
        <v>0</v>
      </c>
      <c r="J122" s="462">
        <f>J130*IF('Summary Sheet'!$K$16="Yes",IF('Summary Sheet'!$K$23&gt;=10000,0.25,1/(1-0.15)-1),1/(1-'Summary Sheet'!$K$18)-1)</f>
        <v>0</v>
      </c>
      <c r="K122" s="462">
        <f>K130*IF('Summary Sheet'!$K$16="Yes",IF('Summary Sheet'!$K$23&gt;=10000,0.25,1/(1-0.15)-1),1/(1-'Summary Sheet'!$K$18)-1)</f>
        <v>0</v>
      </c>
      <c r="L122" s="462">
        <f>L130*IF('Summary Sheet'!$K$16="Yes",IF('Summary Sheet'!$K$23&gt;=10000,0.25,1/(1-0.15)-1),1/(1-'Summary Sheet'!$K$18)-1)</f>
        <v>0</v>
      </c>
      <c r="M122" s="462">
        <f>M130*IF('Summary Sheet'!$K$16="Yes",IF('Summary Sheet'!$K$23&gt;=10000,0.25,1/(1-0.15)-1),1/(1-'Summary Sheet'!$K$18)-1)</f>
        <v>0</v>
      </c>
      <c r="N122" s="462">
        <f>N130*IF('Summary Sheet'!$K$16="Yes",IF('Summary Sheet'!$K$23&gt;=10000,0.25,1/(1-0.15)-1),1/(1-'Summary Sheet'!$K$18)-1)</f>
        <v>0</v>
      </c>
      <c r="O122" s="231"/>
    </row>
    <row r="123" spans="2:15" ht="14.25" customHeight="1" outlineLevel="1">
      <c r="B123" s="71"/>
      <c r="C123" s="71"/>
      <c r="D123" s="59"/>
      <c r="E123" s="467"/>
      <c r="G123" s="467"/>
      <c r="H123" s="467"/>
      <c r="I123" s="467"/>
      <c r="J123" s="467"/>
      <c r="K123" s="467"/>
      <c r="L123" s="467"/>
      <c r="M123" s="15"/>
      <c r="N123" s="15"/>
    </row>
    <row r="124" spans="2:15" ht="14.25" customHeight="1" thickBot="1">
      <c r="B124" s="251" t="s">
        <v>439</v>
      </c>
      <c r="C124" s="65"/>
      <c r="D124" s="59"/>
      <c r="E124" s="468">
        <f>SUM(G124:N124)</f>
        <v>0</v>
      </c>
      <c r="G124" s="468">
        <f t="shared" ref="G124:N124" si="20">G4-G122</f>
        <v>0</v>
      </c>
      <c r="H124" s="468">
        <f t="shared" si="20"/>
        <v>0</v>
      </c>
      <c r="I124" s="468">
        <f t="shared" si="20"/>
        <v>0</v>
      </c>
      <c r="J124" s="468">
        <f t="shared" si="20"/>
        <v>0</v>
      </c>
      <c r="K124" s="468">
        <f t="shared" si="20"/>
        <v>0</v>
      </c>
      <c r="L124" s="468">
        <f t="shared" si="20"/>
        <v>0</v>
      </c>
      <c r="M124" s="468">
        <f t="shared" si="20"/>
        <v>0</v>
      </c>
      <c r="N124" s="468">
        <f t="shared" si="20"/>
        <v>0</v>
      </c>
      <c r="O124" s="231"/>
    </row>
    <row r="125" spans="2:15" ht="14.25" customHeight="1" thickTop="1">
      <c r="C125" s="65"/>
      <c r="D125" s="59"/>
      <c r="E125" s="75"/>
      <c r="G125" s="75"/>
      <c r="H125" s="75"/>
      <c r="I125" s="75"/>
      <c r="J125" s="75"/>
      <c r="K125" s="75"/>
      <c r="L125" s="75"/>
      <c r="M125" s="75"/>
      <c r="N125" s="75"/>
      <c r="O125" s="82"/>
    </row>
    <row r="126" spans="2:15" ht="14.25" customHeight="1" thickBot="1">
      <c r="B126" s="65" t="s">
        <v>440</v>
      </c>
      <c r="C126" s="65"/>
      <c r="D126" s="59"/>
      <c r="E126" s="462">
        <f>SUM(G126:N126)</f>
        <v>0</v>
      </c>
      <c r="F126" s="96"/>
      <c r="G126" s="462">
        <f t="shared" ref="G126:N126" si="21">SUM(G118,G112,G87,G77,G71,G62,G57,G52,G45,G35)</f>
        <v>0</v>
      </c>
      <c r="H126" s="462">
        <f t="shared" si="21"/>
        <v>0</v>
      </c>
      <c r="I126" s="462">
        <f t="shared" si="21"/>
        <v>0</v>
      </c>
      <c r="J126" s="462">
        <f t="shared" si="21"/>
        <v>0</v>
      </c>
      <c r="K126" s="462">
        <f t="shared" si="21"/>
        <v>0</v>
      </c>
      <c r="L126" s="462">
        <f t="shared" si="21"/>
        <v>0</v>
      </c>
      <c r="M126" s="462">
        <f t="shared" si="21"/>
        <v>0</v>
      </c>
      <c r="N126" s="462">
        <f t="shared" si="21"/>
        <v>0</v>
      </c>
      <c r="O126" s="231"/>
    </row>
    <row r="127" spans="2:15" s="65" customFormat="1" ht="14.25" customHeight="1">
      <c r="E127" s="224"/>
    </row>
    <row r="128" spans="2:15" ht="14.25" customHeight="1">
      <c r="B128" s="65" t="s">
        <v>441</v>
      </c>
      <c r="C128" s="65"/>
      <c r="D128" s="59"/>
      <c r="E128" s="462">
        <f>SUM(G128:N128)</f>
        <v>0</v>
      </c>
      <c r="F128" s="96"/>
      <c r="G128" s="462">
        <f t="shared" ref="G128:N128" si="22">SUM(G23,G14)</f>
        <v>0</v>
      </c>
      <c r="H128" s="462">
        <f t="shared" si="22"/>
        <v>0</v>
      </c>
      <c r="I128" s="462">
        <f t="shared" si="22"/>
        <v>0</v>
      </c>
      <c r="J128" s="462">
        <f t="shared" si="22"/>
        <v>0</v>
      </c>
      <c r="K128" s="462">
        <f t="shared" si="22"/>
        <v>0</v>
      </c>
      <c r="L128" s="462">
        <f t="shared" si="22"/>
        <v>0</v>
      </c>
      <c r="M128" s="462">
        <f t="shared" si="22"/>
        <v>0</v>
      </c>
      <c r="N128" s="462">
        <f t="shared" si="22"/>
        <v>0</v>
      </c>
      <c r="O128" s="231"/>
    </row>
    <row r="129" spans="2:15" ht="14.25" customHeight="1">
      <c r="B129" s="71"/>
      <c r="C129" s="71"/>
      <c r="D129" s="59"/>
      <c r="E129" s="9"/>
      <c r="G129" s="9"/>
      <c r="H129" s="9"/>
      <c r="I129" s="9"/>
      <c r="J129" s="9"/>
      <c r="K129" s="9"/>
      <c r="L129" s="9"/>
      <c r="M129" s="9"/>
      <c r="N129" s="9"/>
    </row>
    <row r="130" spans="2:15" ht="14.25" customHeight="1" thickBot="1">
      <c r="B130" s="65" t="s">
        <v>442</v>
      </c>
      <c r="C130" s="65"/>
      <c r="D130" s="76"/>
      <c r="E130" s="462">
        <f>SUM(G130:N130)</f>
        <v>0</v>
      </c>
      <c r="F130" s="96"/>
      <c r="G130" s="462">
        <f t="shared" ref="G130:N130" si="23">SUM(G128,G126)</f>
        <v>0</v>
      </c>
      <c r="H130" s="462">
        <f t="shared" si="23"/>
        <v>0</v>
      </c>
      <c r="I130" s="462">
        <f t="shared" si="23"/>
        <v>0</v>
      </c>
      <c r="J130" s="462">
        <f t="shared" si="23"/>
        <v>0</v>
      </c>
      <c r="K130" s="462">
        <f t="shared" si="23"/>
        <v>0</v>
      </c>
      <c r="L130" s="462">
        <f t="shared" si="23"/>
        <v>0</v>
      </c>
      <c r="M130" s="462">
        <f t="shared" si="23"/>
        <v>0</v>
      </c>
      <c r="N130" s="462">
        <f t="shared" si="23"/>
        <v>0</v>
      </c>
      <c r="O130" s="231"/>
    </row>
    <row r="131" spans="2:15" ht="14.1" customHeight="1" thickBot="1">
      <c r="B131" s="65"/>
      <c r="C131" s="65"/>
      <c r="D131" s="76"/>
      <c r="E131" s="96"/>
      <c r="F131" s="96"/>
      <c r="G131" s="96"/>
      <c r="H131" s="96"/>
      <c r="I131" s="96"/>
      <c r="J131" s="96"/>
      <c r="K131" s="96"/>
      <c r="L131" s="96"/>
      <c r="M131" s="96"/>
      <c r="N131" s="96"/>
      <c r="O131" s="93"/>
    </row>
    <row r="132" spans="2:15" ht="27.9" customHeight="1" thickBot="1">
      <c r="B132" s="250" t="s">
        <v>443</v>
      </c>
      <c r="C132" s="233"/>
      <c r="D132" s="234"/>
      <c r="E132" s="235">
        <f>N132</f>
        <v>0</v>
      </c>
      <c r="F132" s="236"/>
      <c r="G132" s="235">
        <f t="shared" ref="G132:N132" si="24">G5-G130-G122</f>
        <v>0</v>
      </c>
      <c r="H132" s="235">
        <f t="shared" si="24"/>
        <v>0</v>
      </c>
      <c r="I132" s="235">
        <f t="shared" si="24"/>
        <v>0</v>
      </c>
      <c r="J132" s="235">
        <f t="shared" si="24"/>
        <v>0</v>
      </c>
      <c r="K132" s="235">
        <f t="shared" si="24"/>
        <v>0</v>
      </c>
      <c r="L132" s="235">
        <f t="shared" si="24"/>
        <v>0</v>
      </c>
      <c r="M132" s="235">
        <f t="shared" si="24"/>
        <v>0</v>
      </c>
      <c r="N132" s="237">
        <f t="shared" si="24"/>
        <v>0</v>
      </c>
      <c r="O132" s="232"/>
    </row>
    <row r="133" spans="2:15">
      <c r="C133" s="65"/>
      <c r="D133" s="59"/>
      <c r="E133" s="75"/>
      <c r="G133" s="75"/>
      <c r="H133" s="75"/>
      <c r="I133" s="75"/>
      <c r="J133" s="75"/>
      <c r="K133" s="75"/>
      <c r="L133" s="75"/>
      <c r="M133" s="75"/>
      <c r="N133" s="75"/>
    </row>
    <row r="134" spans="2:15" ht="21" customHeight="1">
      <c r="B134" s="68"/>
      <c r="C134" s="65"/>
      <c r="D134" s="59"/>
      <c r="E134" s="13"/>
      <c r="G134" s="13"/>
    </row>
    <row r="135" spans="2:15" ht="14.25" customHeight="1">
      <c r="B135" s="68"/>
      <c r="C135" s="65"/>
      <c r="D135" s="59"/>
      <c r="E135" s="13"/>
      <c r="G135" s="13"/>
    </row>
    <row r="136" spans="2:15" ht="14.25" customHeight="1">
      <c r="B136" s="68"/>
      <c r="C136" s="65"/>
      <c r="D136" s="59"/>
      <c r="E136" s="13"/>
      <c r="G136" s="13"/>
    </row>
    <row r="137" spans="2:15" ht="14.25" customHeight="1">
      <c r="B137" s="68"/>
      <c r="C137" s="65"/>
      <c r="D137" s="59"/>
      <c r="E137" s="13"/>
      <c r="G137" s="13"/>
    </row>
    <row r="139" spans="2:15">
      <c r="G139" s="339"/>
    </row>
    <row r="141" spans="2:15" ht="15" customHeight="1">
      <c r="D141" s="78"/>
    </row>
    <row r="142" spans="2:15">
      <c r="D142" s="78"/>
    </row>
    <row r="143" spans="2:15" ht="15" customHeight="1">
      <c r="D143" s="78"/>
    </row>
    <row r="145" spans="3:18" ht="15" customHeight="1"/>
    <row r="146" spans="3:18" ht="15" customHeight="1"/>
    <row r="147" spans="3:18" ht="14.25" customHeight="1"/>
    <row r="148" spans="3:18" ht="14.25" customHeight="1"/>
    <row r="149" spans="3:18" ht="14.25" customHeight="1"/>
    <row r="150" spans="3:18" s="51" customFormat="1" ht="14.25" customHeight="1">
      <c r="C150" s="52"/>
      <c r="D150" s="53"/>
      <c r="O150" s="79"/>
      <c r="P150" s="6"/>
      <c r="Q150" s="6"/>
      <c r="R150" s="6"/>
    </row>
    <row r="151" spans="3:18" s="51" customFormat="1" ht="63.75" customHeight="1">
      <c r="C151" s="52"/>
      <c r="D151" s="53"/>
      <c r="O151" s="79"/>
      <c r="P151" s="6"/>
      <c r="Q151" s="6"/>
      <c r="R151" s="6"/>
    </row>
    <row r="152" spans="3:18" s="51" customFormat="1" ht="84.75" customHeight="1">
      <c r="C152" s="52"/>
      <c r="D152" s="53"/>
      <c r="O152" s="79"/>
      <c r="P152" s="6"/>
      <c r="Q152" s="6"/>
      <c r="R152" s="6"/>
    </row>
    <row r="153" spans="3:18" s="51" customFormat="1" ht="48.75" customHeight="1">
      <c r="C153" s="52"/>
      <c r="D153" s="53"/>
      <c r="O153" s="79"/>
      <c r="P153" s="6"/>
      <c r="Q153" s="6"/>
      <c r="R153" s="6"/>
    </row>
  </sheetData>
  <sheetProtection algorithmName="SHA-512" hashValue="bMWUw8BBZKFg98sgQ6PLqY740YtYs+6WoagowoFbopQYSlM3oq0A+dKUSGpFeLMO9+MKgNE2OyA/eJF3SSuwOw==" saltValue="em6agZP6oLIC7UzeuaBspA==" spinCount="100000" sheet="1" objects="1" scenarios="1"/>
  <mergeCells count="4">
    <mergeCell ref="C2:N2"/>
    <mergeCell ref="B25:E25"/>
    <mergeCell ref="B6:E6"/>
    <mergeCell ref="C120:F120"/>
  </mergeCells>
  <conditionalFormatting sqref="E134:E137">
    <cfRule type="cellIs" dxfId="11" priority="5" operator="notEqual">
      <formula>0</formula>
    </cfRule>
  </conditionalFormatting>
  <conditionalFormatting sqref="G134:G137">
    <cfRule type="cellIs" dxfId="10" priority="4" operator="notEqual">
      <formula>0</formula>
    </cfRule>
  </conditionalFormatting>
  <pageMargins left="0.70866141732283472" right="0.70866141732283472" top="0.74803149606299213" bottom="0.74803149606299213" header="0.31496062992125984" footer="0.31496062992125984"/>
  <pageSetup paperSize="9" scale="50" fitToHeight="3" orientation="portrait" r:id="rId1"/>
  <rowBreaks count="1" manualBreakCount="1">
    <brk id="113" min="1" max="10" man="1"/>
  </rowBreaks>
  <extLst>
    <ext xmlns:x14="http://schemas.microsoft.com/office/spreadsheetml/2009/9/main" uri="{78C0D931-6437-407d-A8EE-F0AAD7539E65}">
      <x14:conditionalFormattings>
        <x14:conditionalFormatting xmlns:xm="http://schemas.microsoft.com/office/excel/2006/main">
          <x14:cfRule type="expression" priority="1" id="{FBB38D2D-C114-B241-8B34-8517FD6977CC}">
            <xm:f>$E$126&lt;&gt;'Non-Salary Costs'!$N$5</xm:f>
            <x14:dxf>
              <font>
                <color theme="0"/>
              </font>
              <fill>
                <patternFill>
                  <bgColor rgb="FFFF0000"/>
                </patternFill>
              </fill>
            </x14:dxf>
          </x14:cfRule>
          <xm:sqref>E126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38A9-67A0-4E9B-924D-B0C1BEDD5F36}">
  <sheetPr codeName="Sheet12"/>
  <dimension ref="B1:P48"/>
  <sheetViews>
    <sheetView zoomScale="65" zoomScaleNormal="65" workbookViewId="0">
      <selection activeCell="G20" sqref="G20"/>
    </sheetView>
  </sheetViews>
  <sheetFormatPr defaultColWidth="9.109375" defaultRowHeight="14.4"/>
  <cols>
    <col min="1" max="1" width="3" style="120" customWidth="1"/>
    <col min="2" max="2" width="3.109375" style="120" customWidth="1"/>
    <col min="3" max="3" width="3.5546875" style="120" customWidth="1"/>
    <col min="4" max="4" width="56.44140625" style="120" customWidth="1"/>
    <col min="5" max="5" width="95.5546875" style="120" customWidth="1"/>
    <col min="6" max="6" width="53.5546875" style="121" customWidth="1"/>
    <col min="7" max="7" width="53" style="120" customWidth="1"/>
    <col min="8" max="8" width="19.5546875" style="120" customWidth="1"/>
    <col min="9" max="9" width="41.44140625" style="120" customWidth="1"/>
    <col min="10" max="11" width="19.5546875" style="120" customWidth="1"/>
    <col min="12" max="12" width="34.44140625" style="120" customWidth="1"/>
    <col min="13" max="13" width="29.88671875" style="120" customWidth="1"/>
    <col min="14" max="14" width="27.44140625" style="120" customWidth="1"/>
    <col min="15" max="15" width="14.88671875" style="120" customWidth="1"/>
    <col min="16" max="16" width="4.44140625" style="120" customWidth="1"/>
    <col min="17" max="17" width="20.44140625" style="120" customWidth="1"/>
    <col min="18" max="16384" width="9.109375" style="120"/>
  </cols>
  <sheetData>
    <row r="1" spans="2:16" s="108" customFormat="1">
      <c r="F1" s="109"/>
    </row>
    <row r="2" spans="2:16" s="108" customFormat="1" ht="23.4">
      <c r="B2" s="110"/>
      <c r="C2" s="110"/>
      <c r="D2" s="111" t="s">
        <v>444</v>
      </c>
      <c r="E2" s="110"/>
      <c r="F2" s="112"/>
      <c r="G2" s="110"/>
      <c r="H2" s="110"/>
      <c r="I2" s="110"/>
      <c r="J2" s="110"/>
      <c r="K2" s="110"/>
      <c r="L2" s="110"/>
      <c r="M2" s="110"/>
      <c r="N2" s="110"/>
      <c r="O2" s="110"/>
      <c r="P2" s="110"/>
    </row>
    <row r="3" spans="2:16" s="108" customFormat="1" ht="23.4">
      <c r="B3" s="110"/>
      <c r="C3" s="110"/>
      <c r="D3" s="110" t="s">
        <v>445</v>
      </c>
      <c r="E3" s="110"/>
      <c r="F3" s="253" t="s">
        <v>446</v>
      </c>
      <c r="G3" s="342"/>
      <c r="H3" s="110"/>
      <c r="I3" s="110"/>
      <c r="J3" s="110"/>
      <c r="K3" s="110"/>
      <c r="L3" s="110"/>
      <c r="M3" s="110"/>
      <c r="N3" s="110"/>
      <c r="O3" s="110"/>
      <c r="P3" s="110"/>
    </row>
    <row r="4" spans="2:16" s="113" customFormat="1" ht="18">
      <c r="B4" s="204"/>
      <c r="C4" s="204"/>
      <c r="D4" s="114" t="s">
        <v>447</v>
      </c>
      <c r="E4" s="204"/>
      <c r="F4" s="253" t="s">
        <v>448</v>
      </c>
      <c r="G4" s="343"/>
      <c r="H4" s="204"/>
      <c r="I4" s="204"/>
      <c r="J4" s="204"/>
      <c r="K4" s="204"/>
      <c r="L4" s="204"/>
      <c r="M4" s="204"/>
      <c r="N4" s="204"/>
      <c r="O4" s="204"/>
      <c r="P4" s="204"/>
    </row>
    <row r="5" spans="2:16" s="113" customFormat="1" ht="28.8">
      <c r="B5" s="204"/>
      <c r="C5" s="204"/>
      <c r="D5" s="115" t="s">
        <v>449</v>
      </c>
      <c r="E5" s="204"/>
      <c r="F5" s="254" t="s">
        <v>450</v>
      </c>
      <c r="G5" s="343"/>
      <c r="H5" s="204"/>
      <c r="I5" s="204"/>
      <c r="J5" s="204"/>
      <c r="K5" s="204"/>
      <c r="L5" s="204"/>
      <c r="M5" s="204"/>
      <c r="N5" s="204"/>
      <c r="O5" s="204"/>
      <c r="P5" s="204"/>
    </row>
    <row r="6" spans="2:16" s="108" customFormat="1" ht="15.6">
      <c r="B6" s="116"/>
      <c r="C6" s="117"/>
      <c r="F6" s="253" t="s">
        <v>451</v>
      </c>
      <c r="G6" s="344"/>
    </row>
    <row r="7" spans="2:16" s="108" customFormat="1" ht="23.4">
      <c r="B7" s="110"/>
      <c r="C7" s="110"/>
      <c r="D7" s="110" t="s">
        <v>452</v>
      </c>
      <c r="E7" s="110"/>
      <c r="F7" s="253" t="s">
        <v>453</v>
      </c>
      <c r="G7" s="342"/>
      <c r="H7" s="110"/>
      <c r="I7" s="110"/>
      <c r="J7" s="110"/>
      <c r="K7" s="110"/>
      <c r="L7" s="110"/>
      <c r="M7" s="110"/>
      <c r="N7" s="110"/>
      <c r="O7" s="110"/>
      <c r="P7" s="110"/>
    </row>
    <row r="8" spans="2:16" s="113" customFormat="1" ht="18">
      <c r="B8" s="204"/>
      <c r="C8" s="204"/>
      <c r="D8" s="114" t="s">
        <v>454</v>
      </c>
      <c r="E8" s="204"/>
      <c r="F8" s="253" t="s">
        <v>455</v>
      </c>
      <c r="G8" s="343"/>
      <c r="H8" s="204"/>
      <c r="I8" s="204"/>
      <c r="J8" s="204"/>
      <c r="K8" s="204"/>
      <c r="L8" s="204"/>
      <c r="M8" s="204"/>
      <c r="N8" s="204"/>
      <c r="O8" s="204"/>
      <c r="P8" s="204"/>
    </row>
    <row r="9" spans="2:16" s="113" customFormat="1" ht="15.6">
      <c r="B9" s="204"/>
      <c r="C9" s="204"/>
      <c r="D9" s="115"/>
      <c r="E9" s="204"/>
      <c r="F9" s="205"/>
      <c r="G9" s="204"/>
      <c r="H9" s="204"/>
      <c r="I9" s="204"/>
      <c r="J9" s="204"/>
      <c r="K9" s="204"/>
      <c r="L9" s="204"/>
      <c r="M9" s="204"/>
      <c r="N9" s="204"/>
      <c r="O9" s="204"/>
      <c r="P9" s="204"/>
    </row>
    <row r="10" spans="2:16" s="108" customFormat="1" ht="15.6">
      <c r="B10" s="116"/>
      <c r="C10" s="117"/>
      <c r="F10" s="109"/>
    </row>
    <row r="11" spans="2:16" s="108" customFormat="1" ht="17.399999999999999">
      <c r="C11" s="17"/>
      <c r="D11" s="118" t="s">
        <v>456</v>
      </c>
      <c r="E11" s="17"/>
      <c r="F11" s="119"/>
      <c r="G11" s="17"/>
      <c r="H11" s="84"/>
      <c r="I11" s="84"/>
      <c r="J11" s="84"/>
      <c r="K11" s="84"/>
      <c r="L11" s="84"/>
      <c r="M11" s="84"/>
      <c r="N11" s="84"/>
      <c r="O11" s="17"/>
      <c r="P11" s="17"/>
    </row>
    <row r="12" spans="2:16" s="108" customFormat="1" ht="15" thickBot="1">
      <c r="B12" s="22"/>
      <c r="C12" s="23"/>
      <c r="D12" s="23"/>
      <c r="E12" s="23"/>
      <c r="F12" s="119"/>
      <c r="G12" s="17"/>
      <c r="H12" s="25"/>
      <c r="I12" s="25"/>
      <c r="J12" s="25"/>
      <c r="K12" s="25"/>
      <c r="L12" s="25"/>
      <c r="M12" s="25"/>
      <c r="N12" s="25"/>
      <c r="O12" s="17"/>
      <c r="P12" s="24"/>
    </row>
    <row r="13" spans="2:16" s="108" customFormat="1" ht="60.75" customHeight="1" thickBot="1">
      <c r="D13" s="315" t="s">
        <v>457</v>
      </c>
      <c r="E13" s="316" t="s">
        <v>458</v>
      </c>
      <c r="F13" s="315" t="s">
        <v>459</v>
      </c>
      <c r="G13" s="315" t="s">
        <v>582</v>
      </c>
      <c r="I13" s="122"/>
      <c r="K13" s="123"/>
      <c r="L13" s="123"/>
      <c r="O13" s="17"/>
    </row>
    <row r="14" spans="2:16">
      <c r="D14" s="317"/>
      <c r="E14" s="317"/>
      <c r="F14" s="318"/>
      <c r="G14" s="317"/>
    </row>
    <row r="15" spans="2:16">
      <c r="D15" s="319"/>
      <c r="E15" s="319"/>
      <c r="F15" s="320"/>
      <c r="G15" s="319"/>
    </row>
    <row r="16" spans="2:16">
      <c r="D16" s="319"/>
      <c r="E16" s="319"/>
      <c r="F16" s="320"/>
      <c r="G16" s="319"/>
    </row>
    <row r="17" spans="4:7">
      <c r="D17" s="319"/>
      <c r="E17" s="319"/>
      <c r="F17" s="320"/>
      <c r="G17" s="319"/>
    </row>
    <row r="18" spans="4:7">
      <c r="D18" s="319"/>
      <c r="E18" s="319"/>
      <c r="F18" s="320"/>
      <c r="G18" s="319"/>
    </row>
    <row r="19" spans="4:7">
      <c r="D19" s="319"/>
      <c r="E19" s="319"/>
      <c r="F19" s="320"/>
      <c r="G19" s="319"/>
    </row>
    <row r="20" spans="4:7">
      <c r="D20" s="319"/>
      <c r="E20" s="319"/>
      <c r="F20" s="320"/>
      <c r="G20" s="319"/>
    </row>
    <row r="21" spans="4:7">
      <c r="D21" s="319"/>
      <c r="E21" s="319"/>
      <c r="F21" s="320"/>
      <c r="G21" s="319"/>
    </row>
    <row r="22" spans="4:7">
      <c r="D22" s="319"/>
      <c r="E22" s="319"/>
      <c r="F22" s="320"/>
      <c r="G22" s="319"/>
    </row>
    <row r="23" spans="4:7">
      <c r="D23" s="319"/>
      <c r="E23" s="319"/>
      <c r="F23" s="320"/>
      <c r="G23" s="319"/>
    </row>
    <row r="24" spans="4:7">
      <c r="D24" s="319"/>
      <c r="E24" s="319"/>
      <c r="F24" s="320"/>
      <c r="G24" s="319"/>
    </row>
    <row r="25" spans="4:7">
      <c r="D25" s="319"/>
      <c r="E25" s="319"/>
      <c r="F25" s="320"/>
      <c r="G25" s="319"/>
    </row>
    <row r="26" spans="4:7">
      <c r="D26" s="319"/>
      <c r="E26" s="319"/>
      <c r="F26" s="320"/>
      <c r="G26" s="319"/>
    </row>
    <row r="27" spans="4:7">
      <c r="D27" s="319"/>
      <c r="E27" s="319"/>
      <c r="F27" s="320"/>
      <c r="G27" s="319"/>
    </row>
    <row r="28" spans="4:7">
      <c r="D28" s="319"/>
      <c r="E28" s="319"/>
      <c r="F28" s="320"/>
      <c r="G28" s="319"/>
    </row>
    <row r="29" spans="4:7">
      <c r="D29" s="319"/>
      <c r="E29" s="319"/>
      <c r="F29" s="320"/>
      <c r="G29" s="319"/>
    </row>
    <row r="30" spans="4:7">
      <c r="D30" s="319"/>
      <c r="E30" s="319"/>
      <c r="F30" s="320"/>
      <c r="G30" s="319"/>
    </row>
    <row r="31" spans="4:7">
      <c r="D31" s="319"/>
      <c r="E31" s="319"/>
      <c r="F31" s="320"/>
      <c r="G31" s="319"/>
    </row>
    <row r="32" spans="4:7">
      <c r="D32" s="319"/>
      <c r="E32" s="319"/>
      <c r="F32" s="320"/>
      <c r="G32" s="319"/>
    </row>
    <row r="33" spans="4:7">
      <c r="D33" s="319"/>
      <c r="E33" s="319"/>
      <c r="F33" s="320"/>
      <c r="G33" s="319"/>
    </row>
    <row r="34" spans="4:7">
      <c r="D34" s="319"/>
      <c r="E34" s="319"/>
      <c r="F34" s="320"/>
      <c r="G34" s="319"/>
    </row>
    <row r="35" spans="4:7">
      <c r="D35" s="319"/>
      <c r="E35" s="319"/>
      <c r="F35" s="320"/>
      <c r="G35" s="319"/>
    </row>
    <row r="36" spans="4:7">
      <c r="D36" s="319"/>
      <c r="E36" s="319"/>
      <c r="F36" s="320"/>
      <c r="G36" s="319"/>
    </row>
    <row r="37" spans="4:7">
      <c r="D37" s="319"/>
      <c r="E37" s="319"/>
      <c r="F37" s="320"/>
      <c r="G37" s="319"/>
    </row>
    <row r="38" spans="4:7">
      <c r="D38" s="319"/>
      <c r="E38" s="319"/>
      <c r="F38" s="320"/>
      <c r="G38" s="319"/>
    </row>
    <row r="39" spans="4:7">
      <c r="D39" s="319"/>
      <c r="E39" s="319"/>
      <c r="F39" s="320"/>
      <c r="G39" s="319"/>
    </row>
    <row r="40" spans="4:7">
      <c r="D40" s="319"/>
      <c r="E40" s="319"/>
      <c r="F40" s="320"/>
      <c r="G40" s="319"/>
    </row>
    <row r="41" spans="4:7">
      <c r="D41" s="319"/>
      <c r="E41" s="319"/>
      <c r="F41" s="320"/>
      <c r="G41" s="319"/>
    </row>
    <row r="42" spans="4:7">
      <c r="D42" s="319"/>
      <c r="E42" s="319"/>
      <c r="F42" s="320"/>
      <c r="G42" s="319"/>
    </row>
    <row r="43" spans="4:7">
      <c r="D43" s="319"/>
      <c r="E43" s="319"/>
      <c r="F43" s="320"/>
      <c r="G43" s="319"/>
    </row>
    <row r="44" spans="4:7">
      <c r="D44" s="319"/>
      <c r="E44" s="319"/>
      <c r="F44" s="320"/>
      <c r="G44" s="319"/>
    </row>
    <row r="45" spans="4:7">
      <c r="D45" s="319"/>
      <c r="E45" s="319"/>
      <c r="F45" s="320"/>
      <c r="G45" s="319"/>
    </row>
    <row r="46" spans="4:7">
      <c r="D46" s="319"/>
      <c r="E46" s="319"/>
      <c r="F46" s="320"/>
      <c r="G46" s="319"/>
    </row>
    <row r="47" spans="4:7">
      <c r="D47" s="319"/>
      <c r="E47" s="319"/>
      <c r="F47" s="320"/>
      <c r="G47" s="319"/>
    </row>
    <row r="48" spans="4:7" ht="15" thickBot="1">
      <c r="D48" s="321"/>
      <c r="E48" s="321"/>
      <c r="F48" s="322"/>
      <c r="G48" s="321"/>
    </row>
  </sheetData>
  <sheetProtection algorithmName="SHA-512" hashValue="RHx99ZNG9sAJB1bEq17W+QvbRGzkuWv/d+XgtnbepsBSnyZBdql7z2I9CkUMdAD/7yZiy+3Eabon0zx64VHT8g==" saltValue="AENMycxDmiAkzJsltixGZQ==" spinCount="100000" sheet="1" objects="1" scenarios="1"/>
  <hyperlinks>
    <hyperlink ref="D5" r:id="rId1" xr:uid="{8844A1A9-2250-4545-9A35-01C9202DA820}"/>
  </hyperlinks>
  <pageMargins left="0.7" right="0.7" top="0.75" bottom="0.75" header="0.3" footer="0.3"/>
  <pageSetup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8BBB-7DBF-43F0-A42B-865AA23C22A3}">
  <dimension ref="A1:D62"/>
  <sheetViews>
    <sheetView topLeftCell="A16" workbookViewId="0">
      <selection activeCell="D30" sqref="D30"/>
    </sheetView>
  </sheetViews>
  <sheetFormatPr defaultRowHeight="14.4"/>
  <cols>
    <col min="1" max="1" width="6" bestFit="1" customWidth="1"/>
    <col min="2" max="2" width="47.5546875" bestFit="1" customWidth="1"/>
    <col min="3" max="3" width="34.109375" bestFit="1" customWidth="1"/>
    <col min="4" max="4" width="86.88671875" customWidth="1"/>
  </cols>
  <sheetData>
    <row r="1" spans="1:4">
      <c r="A1" s="398" t="s">
        <v>226</v>
      </c>
      <c r="B1" s="398" t="s">
        <v>67</v>
      </c>
      <c r="C1" s="398" t="s">
        <v>74</v>
      </c>
      <c r="D1" s="398" t="s">
        <v>340</v>
      </c>
    </row>
    <row r="2" spans="1:4">
      <c r="A2">
        <v>41102</v>
      </c>
      <c r="B2" t="s">
        <v>228</v>
      </c>
      <c r="C2" t="s">
        <v>229</v>
      </c>
    </row>
    <row r="3" spans="1:4">
      <c r="A3">
        <v>41104</v>
      </c>
      <c r="B3" t="s">
        <v>230</v>
      </c>
      <c r="C3" t="s">
        <v>229</v>
      </c>
    </row>
    <row r="4" spans="1:4">
      <c r="A4">
        <v>41106</v>
      </c>
      <c r="B4" t="s">
        <v>231</v>
      </c>
      <c r="C4" t="s">
        <v>229</v>
      </c>
    </row>
    <row r="5" spans="1:4">
      <c r="A5">
        <v>41108</v>
      </c>
      <c r="B5" t="s">
        <v>232</v>
      </c>
      <c r="C5" t="s">
        <v>229</v>
      </c>
    </row>
    <row r="6" spans="1:4">
      <c r="A6">
        <v>41112</v>
      </c>
      <c r="B6" t="s">
        <v>233</v>
      </c>
      <c r="C6" t="s">
        <v>229</v>
      </c>
    </row>
    <row r="7" spans="1:4">
      <c r="A7">
        <v>41116</v>
      </c>
      <c r="B7" t="s">
        <v>234</v>
      </c>
      <c r="C7" t="s">
        <v>229</v>
      </c>
    </row>
    <row r="8" spans="1:4">
      <c r="A8">
        <v>41118</v>
      </c>
      <c r="B8" t="s">
        <v>235</v>
      </c>
      <c r="C8" t="s">
        <v>229</v>
      </c>
    </row>
    <row r="9" spans="1:4">
      <c r="A9">
        <v>41101</v>
      </c>
      <c r="B9" t="s">
        <v>236</v>
      </c>
      <c r="C9" t="s">
        <v>237</v>
      </c>
    </row>
    <row r="10" spans="1:4">
      <c r="A10">
        <v>41103</v>
      </c>
      <c r="B10" t="s">
        <v>238</v>
      </c>
      <c r="C10" t="s">
        <v>237</v>
      </c>
    </row>
    <row r="11" spans="1:4">
      <c r="A11">
        <v>41105</v>
      </c>
      <c r="B11" t="s">
        <v>239</v>
      </c>
      <c r="C11" t="s">
        <v>237</v>
      </c>
    </row>
    <row r="12" spans="1:4">
      <c r="A12">
        <v>41109</v>
      </c>
      <c r="B12" t="s">
        <v>240</v>
      </c>
      <c r="C12" t="s">
        <v>237</v>
      </c>
    </row>
    <row r="13" spans="1:4">
      <c r="A13">
        <v>41111</v>
      </c>
      <c r="B13" t="s">
        <v>241</v>
      </c>
      <c r="C13" t="s">
        <v>237</v>
      </c>
    </row>
    <row r="14" spans="1:4">
      <c r="A14">
        <v>41115</v>
      </c>
      <c r="B14" t="s">
        <v>242</v>
      </c>
      <c r="C14" t="s">
        <v>237</v>
      </c>
    </row>
    <row r="15" spans="1:4">
      <c r="A15">
        <v>41117</v>
      </c>
      <c r="B15" t="s">
        <v>243</v>
      </c>
      <c r="C15" t="s">
        <v>237</v>
      </c>
    </row>
    <row r="16" spans="1:4">
      <c r="A16">
        <v>41131</v>
      </c>
      <c r="B16" t="s">
        <v>244</v>
      </c>
      <c r="C16" t="s">
        <v>237</v>
      </c>
    </row>
    <row r="17" spans="1:4">
      <c r="A17">
        <v>37105</v>
      </c>
      <c r="B17" t="s">
        <v>247</v>
      </c>
      <c r="C17" t="s">
        <v>246</v>
      </c>
    </row>
    <row r="18" spans="1:4">
      <c r="A18">
        <v>37109</v>
      </c>
      <c r="B18" t="s">
        <v>249</v>
      </c>
      <c r="C18" t="s">
        <v>246</v>
      </c>
    </row>
    <row r="19" spans="1:4" ht="57.6">
      <c r="A19">
        <v>47141</v>
      </c>
      <c r="B19" t="s">
        <v>252</v>
      </c>
      <c r="C19" t="s">
        <v>253</v>
      </c>
      <c r="D19" s="394" t="s">
        <v>460</v>
      </c>
    </row>
    <row r="20" spans="1:4">
      <c r="A20">
        <v>47140</v>
      </c>
      <c r="B20" t="s">
        <v>254</v>
      </c>
      <c r="C20" t="s">
        <v>253</v>
      </c>
    </row>
    <row r="21" spans="1:4" ht="15" thickBot="1">
      <c r="A21">
        <v>48301</v>
      </c>
      <c r="B21" t="s">
        <v>255</v>
      </c>
      <c r="C21" t="s">
        <v>256</v>
      </c>
      <c r="D21" s="395" t="s">
        <v>461</v>
      </c>
    </row>
    <row r="22" spans="1:4" ht="15" thickBot="1">
      <c r="A22">
        <v>48302</v>
      </c>
      <c r="B22" t="s">
        <v>257</v>
      </c>
      <c r="C22" t="s">
        <v>256</v>
      </c>
      <c r="D22" s="396" t="s">
        <v>462</v>
      </c>
    </row>
    <row r="23" spans="1:4">
      <c r="A23">
        <v>6100</v>
      </c>
      <c r="B23" t="s">
        <v>463</v>
      </c>
      <c r="C23" t="s">
        <v>259</v>
      </c>
    </row>
    <row r="24" spans="1:4">
      <c r="A24">
        <v>6120</v>
      </c>
      <c r="B24" t="s">
        <v>261</v>
      </c>
      <c r="C24" t="s">
        <v>259</v>
      </c>
    </row>
    <row r="25" spans="1:4">
      <c r="A25">
        <v>6760</v>
      </c>
      <c r="B25" t="s">
        <v>262</v>
      </c>
      <c r="C25" t="s">
        <v>259</v>
      </c>
    </row>
    <row r="26" spans="1:4">
      <c r="A26">
        <v>6740</v>
      </c>
      <c r="B26" t="s">
        <v>464</v>
      </c>
      <c r="C26" t="s">
        <v>259</v>
      </c>
    </row>
    <row r="27" spans="1:4">
      <c r="A27">
        <v>40101</v>
      </c>
      <c r="B27" t="s">
        <v>266</v>
      </c>
      <c r="C27" t="s">
        <v>267</v>
      </c>
    </row>
    <row r="28" spans="1:4">
      <c r="A28">
        <v>40102</v>
      </c>
      <c r="B28" t="s">
        <v>268</v>
      </c>
      <c r="C28" t="s">
        <v>267</v>
      </c>
    </row>
    <row r="29" spans="1:4">
      <c r="A29">
        <v>40201</v>
      </c>
      <c r="B29" t="s">
        <v>269</v>
      </c>
      <c r="C29" t="s">
        <v>267</v>
      </c>
    </row>
    <row r="30" spans="1:4">
      <c r="A30">
        <v>36001</v>
      </c>
      <c r="B30" t="s">
        <v>270</v>
      </c>
      <c r="C30" t="s">
        <v>271</v>
      </c>
    </row>
    <row r="31" spans="1:4">
      <c r="A31">
        <v>36011</v>
      </c>
      <c r="B31" t="s">
        <v>272</v>
      </c>
      <c r="C31" t="s">
        <v>271</v>
      </c>
    </row>
    <row r="32" spans="1:4">
      <c r="A32">
        <v>36012</v>
      </c>
      <c r="B32" t="s">
        <v>265</v>
      </c>
      <c r="C32" t="s">
        <v>271</v>
      </c>
    </row>
    <row r="33" spans="1:4">
      <c r="A33">
        <v>36020</v>
      </c>
      <c r="B33" t="s">
        <v>273</v>
      </c>
      <c r="C33" t="s">
        <v>271</v>
      </c>
    </row>
    <row r="34" spans="1:4">
      <c r="A34">
        <v>40301</v>
      </c>
      <c r="B34" t="s">
        <v>274</v>
      </c>
      <c r="C34" t="s">
        <v>271</v>
      </c>
    </row>
    <row r="35" spans="1:4">
      <c r="A35">
        <v>40302</v>
      </c>
      <c r="B35" t="s">
        <v>275</v>
      </c>
      <c r="C35" t="s">
        <v>271</v>
      </c>
    </row>
    <row r="36" spans="1:4">
      <c r="A36">
        <v>40303</v>
      </c>
      <c r="B36" t="s">
        <v>276</v>
      </c>
      <c r="C36" t="s">
        <v>271</v>
      </c>
    </row>
    <row r="37" spans="1:4">
      <c r="A37">
        <v>48503</v>
      </c>
      <c r="B37" t="s">
        <v>250</v>
      </c>
      <c r="C37" t="s">
        <v>251</v>
      </c>
      <c r="D37" t="s">
        <v>465</v>
      </c>
    </row>
    <row r="38" spans="1:4">
      <c r="A38">
        <v>36301</v>
      </c>
      <c r="B38" t="s">
        <v>277</v>
      </c>
      <c r="C38" t="s">
        <v>251</v>
      </c>
    </row>
    <row r="39" spans="1:4">
      <c r="A39">
        <v>37201</v>
      </c>
      <c r="B39" t="s">
        <v>278</v>
      </c>
      <c r="C39" t="s">
        <v>251</v>
      </c>
    </row>
    <row r="40" spans="1:4">
      <c r="A40">
        <v>37250</v>
      </c>
      <c r="B40" t="s">
        <v>279</v>
      </c>
      <c r="C40" t="s">
        <v>251</v>
      </c>
    </row>
    <row r="41" spans="1:4">
      <c r="A41">
        <v>37301</v>
      </c>
      <c r="B41" t="s">
        <v>280</v>
      </c>
      <c r="C41" t="s">
        <v>251</v>
      </c>
    </row>
    <row r="42" spans="1:4">
      <c r="A42">
        <v>43104</v>
      </c>
      <c r="B42" t="s">
        <v>281</v>
      </c>
      <c r="C42" t="s">
        <v>251</v>
      </c>
    </row>
    <row r="43" spans="1:4">
      <c r="A43">
        <v>44101</v>
      </c>
      <c r="B43" t="s">
        <v>282</v>
      </c>
      <c r="C43" t="s">
        <v>251</v>
      </c>
      <c r="D43" t="s">
        <v>466</v>
      </c>
    </row>
    <row r="44" spans="1:4">
      <c r="A44">
        <v>44102</v>
      </c>
      <c r="B44" t="s">
        <v>283</v>
      </c>
      <c r="C44" t="s">
        <v>251</v>
      </c>
    </row>
    <row r="45" spans="1:4">
      <c r="A45">
        <v>48101</v>
      </c>
      <c r="B45" t="s">
        <v>284</v>
      </c>
      <c r="C45" t="s">
        <v>251</v>
      </c>
    </row>
    <row r="46" spans="1:4">
      <c r="A46">
        <v>48102</v>
      </c>
      <c r="B46" t="s">
        <v>285</v>
      </c>
      <c r="C46" t="s">
        <v>251</v>
      </c>
    </row>
    <row r="47" spans="1:4">
      <c r="A47">
        <v>48103</v>
      </c>
      <c r="B47" t="s">
        <v>286</v>
      </c>
      <c r="C47" t="s">
        <v>251</v>
      </c>
    </row>
    <row r="48" spans="1:4" ht="27">
      <c r="A48">
        <v>48104</v>
      </c>
      <c r="B48" t="s">
        <v>287</v>
      </c>
      <c r="C48" t="s">
        <v>251</v>
      </c>
      <c r="D48" s="397" t="s">
        <v>467</v>
      </c>
    </row>
    <row r="49" spans="1:4">
      <c r="A49">
        <v>48105</v>
      </c>
      <c r="B49" t="s">
        <v>288</v>
      </c>
      <c r="C49" t="s">
        <v>251</v>
      </c>
    </row>
    <row r="50" spans="1:4">
      <c r="A50">
        <v>48106</v>
      </c>
      <c r="B50" t="s">
        <v>289</v>
      </c>
      <c r="C50" t="s">
        <v>251</v>
      </c>
    </row>
    <row r="51" spans="1:4">
      <c r="A51">
        <v>48107</v>
      </c>
      <c r="B51" t="s">
        <v>290</v>
      </c>
      <c r="C51" t="s">
        <v>251</v>
      </c>
    </row>
    <row r="52" spans="1:4">
      <c r="A52">
        <v>48210</v>
      </c>
      <c r="B52" t="s">
        <v>102</v>
      </c>
      <c r="C52" t="s">
        <v>251</v>
      </c>
      <c r="D52" s="395" t="s">
        <v>468</v>
      </c>
    </row>
    <row r="53" spans="1:4">
      <c r="A53">
        <v>48501</v>
      </c>
      <c r="B53" t="s">
        <v>291</v>
      </c>
      <c r="C53" t="s">
        <v>251</v>
      </c>
    </row>
    <row r="54" spans="1:4">
      <c r="A54">
        <v>48502</v>
      </c>
      <c r="B54" t="s">
        <v>292</v>
      </c>
      <c r="C54" t="s">
        <v>251</v>
      </c>
    </row>
    <row r="55" spans="1:4">
      <c r="A55">
        <v>48504</v>
      </c>
      <c r="B55" t="s">
        <v>293</v>
      </c>
      <c r="C55" t="s">
        <v>251</v>
      </c>
      <c r="D55" s="395" t="s">
        <v>469</v>
      </c>
    </row>
    <row r="56" spans="1:4">
      <c r="A56">
        <v>48521</v>
      </c>
      <c r="B56" t="s">
        <v>294</v>
      </c>
      <c r="C56" t="s">
        <v>251</v>
      </c>
    </row>
    <row r="57" spans="1:4">
      <c r="A57">
        <v>48522</v>
      </c>
      <c r="B57" t="s">
        <v>295</v>
      </c>
      <c r="C57" t="s">
        <v>251</v>
      </c>
    </row>
    <row r="58" spans="1:4">
      <c r="A58">
        <v>48523</v>
      </c>
      <c r="B58" t="s">
        <v>296</v>
      </c>
      <c r="C58" t="s">
        <v>251</v>
      </c>
      <c r="D58" s="395" t="s">
        <v>470</v>
      </c>
    </row>
    <row r="59" spans="1:4">
      <c r="A59">
        <v>48205</v>
      </c>
      <c r="B59" t="s">
        <v>297</v>
      </c>
      <c r="C59" t="s">
        <v>298</v>
      </c>
    </row>
    <row r="60" spans="1:4">
      <c r="A60">
        <v>57613</v>
      </c>
      <c r="B60" t="s">
        <v>299</v>
      </c>
      <c r="C60" t="s">
        <v>298</v>
      </c>
    </row>
    <row r="61" spans="1:4">
      <c r="A61">
        <v>57623</v>
      </c>
      <c r="B61" t="s">
        <v>300</v>
      </c>
      <c r="C61" t="s">
        <v>298</v>
      </c>
    </row>
    <row r="62" spans="1:4">
      <c r="A62">
        <v>36901</v>
      </c>
      <c r="B62" t="s">
        <v>301</v>
      </c>
      <c r="C62" t="s">
        <v>183</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18FA-598D-4E30-8B3C-2CF5F880A475}">
  <sheetPr codeName="Sheet5"/>
  <dimension ref="A1:Q157"/>
  <sheetViews>
    <sheetView showGridLines="0" topLeftCell="A22" zoomScaleNormal="100" zoomScalePageLayoutView="130" workbookViewId="0">
      <selection activeCell="E101" sqref="E101"/>
    </sheetView>
  </sheetViews>
  <sheetFormatPr defaultColWidth="9.109375" defaultRowHeight="13.8" outlineLevelRow="1"/>
  <cols>
    <col min="1" max="1" width="2.44140625" style="51" customWidth="1"/>
    <col min="2" max="2" width="10.44140625" style="51" customWidth="1"/>
    <col min="3" max="3" width="56.5546875" style="52" customWidth="1"/>
    <col min="4" max="4" width="6.5546875" style="53" customWidth="1"/>
    <col min="5" max="5" width="18.44140625" style="51" customWidth="1"/>
    <col min="6" max="6" width="4" style="51" customWidth="1"/>
    <col min="7" max="7" width="12.5546875" style="51" customWidth="1"/>
    <col min="8" max="8" width="14.44140625" style="51" customWidth="1"/>
    <col min="9" max="9" width="12.5546875" style="51" customWidth="1"/>
    <col min="10" max="10" width="14.88671875" style="51" customWidth="1"/>
    <col min="11" max="12" width="12.5546875" style="51" customWidth="1"/>
    <col min="13" max="13" width="9.44140625" style="79" customWidth="1"/>
    <col min="14" max="14" width="28.44140625" style="51" customWidth="1"/>
    <col min="15" max="16384" width="9.109375" style="6"/>
  </cols>
  <sheetData>
    <row r="1" spans="1:15">
      <c r="N1" s="54"/>
    </row>
    <row r="2" spans="1:15" ht="41.25" customHeight="1">
      <c r="C2" s="591" t="s">
        <v>471</v>
      </c>
      <c r="D2" s="592"/>
      <c r="E2" s="592"/>
      <c r="F2" s="592"/>
      <c r="G2" s="592"/>
      <c r="H2" s="592"/>
      <c r="I2" s="592"/>
      <c r="J2" s="592"/>
      <c r="K2" s="592"/>
      <c r="L2" s="592"/>
      <c r="M2" s="592"/>
      <c r="N2" s="592"/>
    </row>
    <row r="3" spans="1:15" ht="17.399999999999999">
      <c r="E3" s="51" t="s">
        <v>472</v>
      </c>
      <c r="N3" s="90"/>
    </row>
    <row r="4" spans="1:15" ht="26.4">
      <c r="B4" s="55"/>
      <c r="C4" s="55" t="s">
        <v>473</v>
      </c>
      <c r="D4" s="56"/>
      <c r="E4" s="57" t="s">
        <v>474</v>
      </c>
      <c r="F4" s="593">
        <v>0</v>
      </c>
      <c r="G4" s="594"/>
      <c r="H4" s="56"/>
      <c r="I4" s="595"/>
      <c r="J4" s="595"/>
      <c r="K4" s="596"/>
      <c r="L4" s="596"/>
      <c r="N4" s="90"/>
    </row>
    <row r="5" spans="1:15">
      <c r="B5" s="54"/>
      <c r="C5" s="54"/>
      <c r="D5" s="58"/>
      <c r="H5" s="54"/>
      <c r="M5" s="59"/>
      <c r="N5" s="54"/>
    </row>
    <row r="6" spans="1:15" ht="41.4">
      <c r="B6" s="597" t="s">
        <v>475</v>
      </c>
      <c r="C6" s="598" t="s">
        <v>219</v>
      </c>
      <c r="D6" s="60"/>
      <c r="E6" s="598" t="s">
        <v>476</v>
      </c>
      <c r="F6" s="54"/>
      <c r="G6" s="227" t="s">
        <v>477</v>
      </c>
      <c r="H6" s="227" t="s">
        <v>478</v>
      </c>
      <c r="I6" s="227" t="s">
        <v>479</v>
      </c>
      <c r="J6" s="227" t="s">
        <v>480</v>
      </c>
      <c r="K6" s="227" t="s">
        <v>481</v>
      </c>
      <c r="L6" s="227" t="s">
        <v>482</v>
      </c>
      <c r="N6" s="225"/>
    </row>
    <row r="7" spans="1:15" ht="18" customHeight="1">
      <c r="B7" s="597"/>
      <c r="C7" s="597"/>
      <c r="D7" s="61"/>
      <c r="E7" s="597"/>
      <c r="G7" s="247" t="str">
        <f>'Summary Sheet'!B22</f>
        <v/>
      </c>
      <c r="H7" s="247" t="str">
        <f>'Summary Sheet'!C22</f>
        <v/>
      </c>
      <c r="I7" s="247" t="str">
        <f>'Summary Sheet'!D22</f>
        <v/>
      </c>
      <c r="J7" s="247" t="str">
        <f>'Summary Sheet'!E22</f>
        <v/>
      </c>
      <c r="K7" s="247" t="str">
        <f>'Summary Sheet'!F22</f>
        <v/>
      </c>
      <c r="L7" s="247" t="str">
        <f>'Summary Sheet'!G22</f>
        <v/>
      </c>
      <c r="M7" s="59"/>
      <c r="N7" s="63" t="s">
        <v>483</v>
      </c>
      <c r="O7" s="51"/>
    </row>
    <row r="8" spans="1:15" ht="32.25" customHeight="1">
      <c r="B8" s="62" t="s">
        <v>484</v>
      </c>
      <c r="D8" s="59"/>
      <c r="E8" s="13"/>
      <c r="G8" s="13"/>
      <c r="H8" s="13"/>
      <c r="I8" s="13"/>
      <c r="J8" s="13"/>
      <c r="K8" s="13"/>
      <c r="L8" s="13"/>
      <c r="M8" s="83" t="s">
        <v>485</v>
      </c>
      <c r="N8" s="63" t="s">
        <v>486</v>
      </c>
      <c r="O8" s="51"/>
    </row>
    <row r="9" spans="1:15" ht="15.6">
      <c r="B9" s="469" t="s">
        <v>487</v>
      </c>
      <c r="C9" s="458" t="s">
        <v>488</v>
      </c>
      <c r="D9" s="59"/>
      <c r="E9" s="470"/>
      <c r="G9" s="470"/>
      <c r="H9" s="470">
        <f>G137</f>
        <v>0</v>
      </c>
      <c r="I9" s="470">
        <f t="shared" ref="I9:L9" si="0">H137</f>
        <v>0</v>
      </c>
      <c r="J9" s="470">
        <f t="shared" si="0"/>
        <v>0</v>
      </c>
      <c r="K9" s="470">
        <f t="shared" si="0"/>
        <v>0</v>
      </c>
      <c r="L9" s="470">
        <f t="shared" si="0"/>
        <v>0</v>
      </c>
      <c r="M9" s="59"/>
      <c r="N9" s="248" t="s">
        <v>489</v>
      </c>
    </row>
    <row r="10" spans="1:15">
      <c r="B10" s="469">
        <v>4150</v>
      </c>
      <c r="C10" s="458" t="s">
        <v>490</v>
      </c>
      <c r="D10" s="59"/>
      <c r="E10" s="462">
        <f>SUM(G10:L10)</f>
        <v>0</v>
      </c>
      <c r="F10" s="228"/>
      <c r="G10" s="461"/>
      <c r="H10" s="461"/>
      <c r="I10" s="461"/>
      <c r="J10" s="461"/>
      <c r="K10" s="461"/>
      <c r="L10" s="461"/>
      <c r="M10" s="230">
        <f>E10-SUM(G10:L10)</f>
        <v>0</v>
      </c>
      <c r="N10" s="471"/>
    </row>
    <row r="11" spans="1:15">
      <c r="B11" s="469">
        <v>4450</v>
      </c>
      <c r="C11" s="458" t="s">
        <v>491</v>
      </c>
      <c r="D11" s="59"/>
      <c r="E11" s="462">
        <f>SUM(G11:L11)</f>
        <v>0</v>
      </c>
      <c r="F11" s="228"/>
      <c r="G11" s="461"/>
      <c r="H11" s="461"/>
      <c r="I11" s="461"/>
      <c r="J11" s="461"/>
      <c r="K11" s="461"/>
      <c r="L11" s="461"/>
      <c r="M11" s="230">
        <f t="shared" ref="M11:M13" si="1">E11-SUM(G11:L11)</f>
        <v>0</v>
      </c>
      <c r="N11" s="471"/>
    </row>
    <row r="12" spans="1:15">
      <c r="B12" s="469">
        <v>4450</v>
      </c>
      <c r="C12" s="458" t="s">
        <v>492</v>
      </c>
      <c r="D12" s="59"/>
      <c r="E12" s="472">
        <f>SUM(G12:L12)</f>
        <v>0</v>
      </c>
      <c r="F12" s="228"/>
      <c r="G12" s="461"/>
      <c r="H12" s="461"/>
      <c r="I12" s="461"/>
      <c r="J12" s="461"/>
      <c r="K12" s="461"/>
      <c r="L12" s="461"/>
      <c r="M12" s="230">
        <f t="shared" si="1"/>
        <v>0</v>
      </c>
      <c r="N12" s="471"/>
      <c r="O12" s="7"/>
    </row>
    <row r="13" spans="1:15">
      <c r="B13" s="65" t="s">
        <v>493</v>
      </c>
      <c r="C13" s="66"/>
      <c r="D13" s="59"/>
      <c r="E13" s="473">
        <f>SUM(G13:L13)</f>
        <v>0</v>
      </c>
      <c r="F13" s="54"/>
      <c r="G13" s="463">
        <f>SUM(G9:G12)</f>
        <v>0</v>
      </c>
      <c r="H13" s="463">
        <f>SUM(H9:H12)</f>
        <v>0</v>
      </c>
      <c r="I13" s="463">
        <f>SUM(I9:I12)</f>
        <v>0</v>
      </c>
      <c r="J13" s="463">
        <f t="shared" ref="J13:L13" si="2">SUM(J9:J12)</f>
        <v>0</v>
      </c>
      <c r="K13" s="463">
        <f t="shared" si="2"/>
        <v>0</v>
      </c>
      <c r="L13" s="463">
        <f t="shared" si="2"/>
        <v>0</v>
      </c>
      <c r="M13" s="231">
        <f t="shared" si="1"/>
        <v>0</v>
      </c>
      <c r="N13" s="471"/>
    </row>
    <row r="14" spans="1:15" ht="15">
      <c r="B14" s="55"/>
      <c r="C14" s="55"/>
      <c r="D14" s="59"/>
      <c r="E14" s="12"/>
      <c r="G14" s="12"/>
      <c r="H14" s="12"/>
      <c r="I14" s="12"/>
      <c r="J14" s="12"/>
      <c r="K14" s="12"/>
      <c r="L14" s="12"/>
      <c r="M14" s="59"/>
      <c r="N14" s="228"/>
      <c r="O14" s="7"/>
    </row>
    <row r="15" spans="1:15" s="7" customFormat="1" ht="26.25" customHeight="1">
      <c r="A15" s="54"/>
      <c r="B15" s="62" t="s">
        <v>494</v>
      </c>
      <c r="C15" s="52"/>
      <c r="D15" s="67" t="s">
        <v>495</v>
      </c>
      <c r="E15" s="12"/>
      <c r="F15" s="51"/>
      <c r="G15" s="12"/>
      <c r="H15" s="12"/>
      <c r="I15" s="12"/>
      <c r="J15" s="12"/>
      <c r="K15" s="12"/>
      <c r="L15" s="12"/>
      <c r="M15" s="68"/>
      <c r="N15" s="228"/>
      <c r="O15" s="6"/>
    </row>
    <row r="16" spans="1:15" ht="24" customHeight="1" outlineLevel="1">
      <c r="B16" s="460">
        <v>20101</v>
      </c>
      <c r="C16" s="458" t="s">
        <v>131</v>
      </c>
      <c r="D16" s="69">
        <v>0.2</v>
      </c>
      <c r="E16" s="462"/>
      <c r="F16" s="228"/>
      <c r="G16" s="461"/>
      <c r="H16" s="461"/>
      <c r="I16" s="461"/>
      <c r="J16" s="461"/>
      <c r="K16" s="461"/>
      <c r="L16" s="461"/>
      <c r="M16" s="230">
        <f>E16-SUM(G16:L16)</f>
        <v>0</v>
      </c>
      <c r="N16" s="471"/>
    </row>
    <row r="17" spans="1:17" ht="24.75" customHeight="1" outlineLevel="1">
      <c r="B17" s="460">
        <v>20102</v>
      </c>
      <c r="C17" s="458" t="s">
        <v>135</v>
      </c>
      <c r="D17" s="69">
        <v>0</v>
      </c>
      <c r="E17" s="462">
        <f t="shared" ref="E17:E21" si="3">SUM(G17:L17)</f>
        <v>0</v>
      </c>
      <c r="F17" s="228"/>
      <c r="G17" s="461"/>
      <c r="H17" s="461"/>
      <c r="I17" s="461"/>
      <c r="J17" s="461"/>
      <c r="K17" s="461"/>
      <c r="L17" s="461"/>
      <c r="M17" s="230">
        <f t="shared" ref="M17:M22" si="4">E17-SUM(G17:L17)</f>
        <v>0</v>
      </c>
      <c r="N17" s="471"/>
    </row>
    <row r="18" spans="1:17" s="7" customFormat="1" ht="14.25" customHeight="1" outlineLevel="1">
      <c r="A18" s="54"/>
      <c r="B18" s="460">
        <v>20103</v>
      </c>
      <c r="C18" s="458" t="s">
        <v>139</v>
      </c>
      <c r="D18" s="69">
        <v>0</v>
      </c>
      <c r="E18" s="462">
        <f t="shared" si="3"/>
        <v>0</v>
      </c>
      <c r="F18" s="228"/>
      <c r="G18" s="461"/>
      <c r="H18" s="461"/>
      <c r="I18" s="461"/>
      <c r="J18" s="461"/>
      <c r="K18" s="461"/>
      <c r="L18" s="461"/>
      <c r="M18" s="230">
        <f t="shared" si="4"/>
        <v>0</v>
      </c>
      <c r="N18" s="471"/>
      <c r="O18" s="6"/>
    </row>
    <row r="19" spans="1:17" ht="15.75" customHeight="1" outlineLevel="1">
      <c r="B19" s="460">
        <v>20151</v>
      </c>
      <c r="C19" s="458" t="s">
        <v>142</v>
      </c>
      <c r="D19" s="69"/>
      <c r="E19" s="462">
        <f t="shared" si="3"/>
        <v>0</v>
      </c>
      <c r="G19" s="474">
        <f t="shared" ref="G19:L19" si="5">+ROUND($D$16*G16,0)</f>
        <v>0</v>
      </c>
      <c r="H19" s="474">
        <f t="shared" si="5"/>
        <v>0</v>
      </c>
      <c r="I19" s="474">
        <f t="shared" si="5"/>
        <v>0</v>
      </c>
      <c r="J19" s="474">
        <f t="shared" si="5"/>
        <v>0</v>
      </c>
      <c r="K19" s="474">
        <f t="shared" si="5"/>
        <v>0</v>
      </c>
      <c r="L19" s="474">
        <f t="shared" si="5"/>
        <v>0</v>
      </c>
      <c r="M19" s="230">
        <f t="shared" si="4"/>
        <v>0</v>
      </c>
      <c r="N19" s="471"/>
      <c r="O19" s="11"/>
    </row>
    <row r="20" spans="1:17" ht="15" customHeight="1" outlineLevel="1">
      <c r="B20" s="460">
        <v>20152</v>
      </c>
      <c r="C20" s="458" t="s">
        <v>137</v>
      </c>
      <c r="D20" s="69"/>
      <c r="E20" s="462">
        <f t="shared" si="3"/>
        <v>0</v>
      </c>
      <c r="G20" s="474">
        <f t="shared" ref="G20:L20" si="6">+ROUND($D$17*G17,0)</f>
        <v>0</v>
      </c>
      <c r="H20" s="474">
        <f t="shared" si="6"/>
        <v>0</v>
      </c>
      <c r="I20" s="474">
        <f t="shared" si="6"/>
        <v>0</v>
      </c>
      <c r="J20" s="474">
        <f t="shared" si="6"/>
        <v>0</v>
      </c>
      <c r="K20" s="474">
        <f t="shared" si="6"/>
        <v>0</v>
      </c>
      <c r="L20" s="474">
        <f t="shared" si="6"/>
        <v>0</v>
      </c>
      <c r="M20" s="230">
        <f t="shared" si="4"/>
        <v>0</v>
      </c>
      <c r="N20" s="471"/>
      <c r="O20" s="11"/>
      <c r="P20" s="11"/>
      <c r="Q20" s="11"/>
    </row>
    <row r="21" spans="1:17" ht="15" customHeight="1" outlineLevel="1">
      <c r="B21" s="460">
        <v>20153</v>
      </c>
      <c r="C21" s="458" t="s">
        <v>141</v>
      </c>
      <c r="D21" s="69"/>
      <c r="E21" s="462">
        <f t="shared" si="3"/>
        <v>0</v>
      </c>
      <c r="G21" s="474">
        <f t="shared" ref="G21:L21" si="7">+ROUND($D$18*G18,0)</f>
        <v>0</v>
      </c>
      <c r="H21" s="474">
        <f t="shared" si="7"/>
        <v>0</v>
      </c>
      <c r="I21" s="474">
        <f t="shared" si="7"/>
        <v>0</v>
      </c>
      <c r="J21" s="474">
        <f t="shared" si="7"/>
        <v>0</v>
      </c>
      <c r="K21" s="474">
        <f t="shared" si="7"/>
        <v>0</v>
      </c>
      <c r="L21" s="474">
        <f t="shared" si="7"/>
        <v>0</v>
      </c>
      <c r="M21" s="230"/>
      <c r="N21" s="471"/>
      <c r="O21" s="11"/>
      <c r="P21" s="11"/>
      <c r="Q21" s="11"/>
    </row>
    <row r="22" spans="1:17">
      <c r="B22" s="65" t="s">
        <v>496</v>
      </c>
      <c r="C22" s="66"/>
      <c r="D22" s="59"/>
      <c r="E22" s="462">
        <f>SUBTOTAL(9,E16:E21)</f>
        <v>0</v>
      </c>
      <c r="F22" s="54"/>
      <c r="G22" s="463">
        <f>SUBTOTAL(9,G16:G21)</f>
        <v>0</v>
      </c>
      <c r="H22" s="463">
        <f t="shared" ref="H22:L22" si="8">SUBTOTAL(9,H16:H21)</f>
        <v>0</v>
      </c>
      <c r="I22" s="463">
        <f t="shared" si="8"/>
        <v>0</v>
      </c>
      <c r="J22" s="463">
        <f t="shared" si="8"/>
        <v>0</v>
      </c>
      <c r="K22" s="463">
        <f t="shared" si="8"/>
        <v>0</v>
      </c>
      <c r="L22" s="463">
        <f t="shared" si="8"/>
        <v>0</v>
      </c>
      <c r="M22" s="230">
        <f t="shared" si="4"/>
        <v>0</v>
      </c>
      <c r="N22" s="471"/>
    </row>
    <row r="23" spans="1:17" ht="14.4">
      <c r="B23" s="55"/>
      <c r="C23" s="70"/>
      <c r="D23" s="59"/>
      <c r="E23" s="13"/>
      <c r="G23" s="13"/>
      <c r="H23" s="13"/>
      <c r="I23" s="13"/>
      <c r="J23" s="13"/>
      <c r="K23" s="13"/>
      <c r="L23" s="13"/>
      <c r="M23" s="13"/>
      <c r="N23" s="13"/>
      <c r="P23" s="11"/>
      <c r="Q23" s="11"/>
    </row>
    <row r="24" spans="1:17" ht="14.25" customHeight="1">
      <c r="B24" s="62" t="s">
        <v>497</v>
      </c>
      <c r="D24" s="59"/>
      <c r="E24" s="13"/>
      <c r="G24" s="13"/>
      <c r="H24" s="13"/>
      <c r="I24" s="13"/>
      <c r="J24" s="13"/>
      <c r="K24" s="13"/>
      <c r="L24" s="13"/>
      <c r="M24" s="13"/>
      <c r="N24" s="13"/>
      <c r="P24" s="11"/>
      <c r="Q24" s="11"/>
    </row>
    <row r="25" spans="1:17" ht="14.25" customHeight="1" outlineLevel="1">
      <c r="B25" s="460">
        <v>20201</v>
      </c>
      <c r="C25" s="458" t="s">
        <v>151</v>
      </c>
      <c r="D25" s="69">
        <v>0</v>
      </c>
      <c r="E25" s="462">
        <f t="shared" ref="E25:E27" si="9">SUM(G25:L25)</f>
        <v>0</v>
      </c>
      <c r="F25" s="228"/>
      <c r="G25" s="461"/>
      <c r="H25" s="461"/>
      <c r="I25" s="461"/>
      <c r="J25" s="461"/>
      <c r="K25" s="461"/>
      <c r="L25" s="461"/>
      <c r="M25" s="230">
        <f t="shared" ref="M25:M33" si="10">E25-SUM(G25:L25)</f>
        <v>0</v>
      </c>
      <c r="N25" s="471"/>
    </row>
    <row r="26" spans="1:17" ht="14.25" customHeight="1" outlineLevel="1">
      <c r="B26" s="460">
        <v>20202</v>
      </c>
      <c r="C26" s="458" t="s">
        <v>155</v>
      </c>
      <c r="D26" s="69">
        <v>0</v>
      </c>
      <c r="E26" s="462">
        <f t="shared" si="9"/>
        <v>0</v>
      </c>
      <c r="F26" s="228"/>
      <c r="G26" s="461"/>
      <c r="H26" s="461"/>
      <c r="I26" s="461"/>
      <c r="J26" s="461"/>
      <c r="K26" s="461"/>
      <c r="L26" s="461"/>
      <c r="M26" s="230">
        <f t="shared" si="10"/>
        <v>0</v>
      </c>
      <c r="N26" s="471"/>
    </row>
    <row r="27" spans="1:17" ht="14.25" customHeight="1" outlineLevel="1">
      <c r="B27" s="460">
        <v>20203</v>
      </c>
      <c r="C27" s="458" t="s">
        <v>157</v>
      </c>
      <c r="D27" s="69">
        <v>0</v>
      </c>
      <c r="E27" s="462">
        <f t="shared" si="9"/>
        <v>0</v>
      </c>
      <c r="F27" s="228"/>
      <c r="G27" s="461"/>
      <c r="H27" s="461"/>
      <c r="I27" s="461"/>
      <c r="J27" s="461"/>
      <c r="K27" s="461"/>
      <c r="L27" s="461"/>
      <c r="M27" s="230">
        <f t="shared" si="10"/>
        <v>0</v>
      </c>
      <c r="N27" s="471"/>
    </row>
    <row r="28" spans="1:17" ht="14.25" hidden="1" customHeight="1" outlineLevel="1">
      <c r="B28" s="460">
        <v>20251</v>
      </c>
      <c r="C28" s="458" t="s">
        <v>159</v>
      </c>
      <c r="D28" s="59"/>
      <c r="E28" s="462">
        <f>SUM(G28:L28)</f>
        <v>0</v>
      </c>
      <c r="G28" s="474">
        <f t="shared" ref="G28:L28" si="11">+ROUND($D$25*G25,0)</f>
        <v>0</v>
      </c>
      <c r="H28" s="474">
        <f t="shared" si="11"/>
        <v>0</v>
      </c>
      <c r="I28" s="474">
        <f t="shared" si="11"/>
        <v>0</v>
      </c>
      <c r="J28" s="474">
        <f t="shared" si="11"/>
        <v>0</v>
      </c>
      <c r="K28" s="474">
        <f t="shared" si="11"/>
        <v>0</v>
      </c>
      <c r="L28" s="474">
        <f t="shared" si="11"/>
        <v>0</v>
      </c>
      <c r="M28" s="230">
        <f t="shared" si="10"/>
        <v>0</v>
      </c>
      <c r="N28" s="471"/>
    </row>
    <row r="29" spans="1:17" ht="14.25" hidden="1" customHeight="1" outlineLevel="1">
      <c r="B29" s="460">
        <v>20252</v>
      </c>
      <c r="C29" s="458" t="s">
        <v>161</v>
      </c>
      <c r="D29" s="59"/>
      <c r="E29" s="462">
        <f>SUM(G29:L29)</f>
        <v>0</v>
      </c>
      <c r="G29" s="474">
        <f>+ROUND($D$26*G26,0)</f>
        <v>0</v>
      </c>
      <c r="H29" s="474">
        <f>+ROUND((H26+H27)*$D26,0)</f>
        <v>0</v>
      </c>
      <c r="I29" s="474">
        <f>+ROUND((I26+I27)*$D26,0)</f>
        <v>0</v>
      </c>
      <c r="J29" s="474">
        <f>+ROUND((J26+J27)*$D26,0)</f>
        <v>0</v>
      </c>
      <c r="K29" s="474">
        <f>+ROUND((K26+K27)*$D26,0)</f>
        <v>0</v>
      </c>
      <c r="L29" s="474">
        <f>+ROUND((L26+L27)*$D26,0)</f>
        <v>0</v>
      </c>
      <c r="M29" s="230">
        <f t="shared" si="10"/>
        <v>0</v>
      </c>
      <c r="N29" s="471"/>
    </row>
    <row r="30" spans="1:17" ht="14.25" hidden="1" customHeight="1" outlineLevel="1">
      <c r="B30" s="460">
        <v>20253</v>
      </c>
      <c r="C30" s="458" t="s">
        <v>163</v>
      </c>
      <c r="D30" s="59"/>
      <c r="E30" s="462">
        <f>SUM(G30:L30)</f>
        <v>0</v>
      </c>
      <c r="G30" s="474">
        <f t="shared" ref="G30:L30" si="12">+ROUND($D$27*G27,0)</f>
        <v>0</v>
      </c>
      <c r="H30" s="474">
        <f t="shared" si="12"/>
        <v>0</v>
      </c>
      <c r="I30" s="474">
        <f t="shared" si="12"/>
        <v>0</v>
      </c>
      <c r="J30" s="474">
        <f t="shared" si="12"/>
        <v>0</v>
      </c>
      <c r="K30" s="474">
        <f t="shared" si="12"/>
        <v>0</v>
      </c>
      <c r="L30" s="474">
        <f t="shared" si="12"/>
        <v>0</v>
      </c>
      <c r="M30" s="230"/>
      <c r="N30" s="471"/>
    </row>
    <row r="31" spans="1:17">
      <c r="B31" s="65" t="s">
        <v>498</v>
      </c>
      <c r="C31" s="66"/>
      <c r="D31" s="59"/>
      <c r="E31" s="462">
        <f>SUBTOTAL(9,E25:E30)</f>
        <v>0</v>
      </c>
      <c r="F31" s="54"/>
      <c r="G31" s="463">
        <f>SUBTOTAL(9,G25:G30)</f>
        <v>0</v>
      </c>
      <c r="H31" s="463">
        <f t="shared" ref="H31:L31" si="13">SUBTOTAL(9,H25:H30)</f>
        <v>0</v>
      </c>
      <c r="I31" s="463">
        <f t="shared" si="13"/>
        <v>0</v>
      </c>
      <c r="J31" s="463">
        <f t="shared" si="13"/>
        <v>0</v>
      </c>
      <c r="K31" s="463">
        <f t="shared" si="13"/>
        <v>0</v>
      </c>
      <c r="L31" s="463">
        <f t="shared" si="13"/>
        <v>0</v>
      </c>
      <c r="M31" s="230">
        <f t="shared" si="10"/>
        <v>0</v>
      </c>
      <c r="N31" s="471"/>
    </row>
    <row r="32" spans="1:17" ht="14.25" customHeight="1">
      <c r="B32" s="55"/>
      <c r="C32" s="66"/>
      <c r="D32" s="59"/>
      <c r="E32" s="8"/>
      <c r="G32" s="8"/>
      <c r="H32" s="8"/>
      <c r="I32" s="8"/>
      <c r="J32" s="8"/>
      <c r="K32" s="8"/>
      <c r="L32" s="8"/>
      <c r="M32" s="230">
        <f t="shared" si="10"/>
        <v>0</v>
      </c>
      <c r="N32" s="471"/>
    </row>
    <row r="33" spans="2:15">
      <c r="B33" s="587" t="s">
        <v>499</v>
      </c>
      <c r="C33" s="588"/>
      <c r="D33" s="59"/>
      <c r="E33" s="462">
        <f t="shared" ref="E33:L33" si="14">SUM(E31+E22)</f>
        <v>0</v>
      </c>
      <c r="F33" s="462">
        <f t="shared" si="14"/>
        <v>0</v>
      </c>
      <c r="G33" s="462">
        <f t="shared" si="14"/>
        <v>0</v>
      </c>
      <c r="H33" s="462">
        <f t="shared" si="14"/>
        <v>0</v>
      </c>
      <c r="I33" s="462">
        <f t="shared" si="14"/>
        <v>0</v>
      </c>
      <c r="J33" s="462">
        <f t="shared" si="14"/>
        <v>0</v>
      </c>
      <c r="K33" s="462">
        <f t="shared" si="14"/>
        <v>0</v>
      </c>
      <c r="L33" s="462">
        <f t="shared" si="14"/>
        <v>0</v>
      </c>
      <c r="M33" s="231">
        <f t="shared" si="10"/>
        <v>0</v>
      </c>
      <c r="N33" s="471"/>
    </row>
    <row r="34" spans="2:15" ht="14.25" customHeight="1">
      <c r="B34" s="55"/>
      <c r="C34" s="66"/>
      <c r="D34" s="59"/>
      <c r="E34" s="14"/>
      <c r="G34" s="14"/>
      <c r="H34" s="14"/>
      <c r="I34" s="14"/>
      <c r="J34" s="14"/>
      <c r="K34" s="14"/>
      <c r="L34" s="14"/>
      <c r="N34" s="79"/>
      <c r="O34" s="79"/>
    </row>
    <row r="35" spans="2:15" ht="14.25" customHeight="1">
      <c r="B35" s="589" t="s">
        <v>408</v>
      </c>
      <c r="C35" s="590"/>
      <c r="D35" s="59"/>
      <c r="E35" s="13"/>
      <c r="G35" s="13"/>
      <c r="H35" s="13"/>
      <c r="I35" s="13"/>
      <c r="J35" s="13"/>
      <c r="K35" s="13"/>
      <c r="L35" s="13"/>
      <c r="N35" s="79"/>
      <c r="O35" s="79"/>
    </row>
    <row r="36" spans="2:15" ht="14.25" customHeight="1">
      <c r="B36" s="71"/>
      <c r="D36" s="59"/>
      <c r="E36" s="13"/>
      <c r="G36" s="13"/>
      <c r="H36" s="13"/>
      <c r="I36" s="13"/>
      <c r="J36" s="13"/>
      <c r="K36" s="13"/>
      <c r="L36" s="13"/>
      <c r="N36" s="79"/>
      <c r="O36" s="79"/>
    </row>
    <row r="37" spans="2:15">
      <c r="B37" s="72" t="s">
        <v>409</v>
      </c>
      <c r="C37" s="72"/>
      <c r="D37" s="59"/>
      <c r="E37" s="15"/>
      <c r="G37" s="15"/>
      <c r="H37" s="15"/>
      <c r="I37" s="15"/>
      <c r="J37" s="15"/>
      <c r="K37" s="15"/>
      <c r="L37" s="15"/>
      <c r="M37" s="15"/>
      <c r="N37" s="15"/>
      <c r="O37" s="15"/>
    </row>
    <row r="38" spans="2:15" ht="22.5" customHeight="1" outlineLevel="1">
      <c r="B38" s="460">
        <v>41101</v>
      </c>
      <c r="C38" s="458" t="s">
        <v>410</v>
      </c>
      <c r="D38" s="59"/>
      <c r="E38" s="461">
        <f t="shared" ref="E38:E43" si="15">SUM(G38:L38)</f>
        <v>0</v>
      </c>
      <c r="F38" s="228"/>
      <c r="G38" s="461"/>
      <c r="H38" s="461"/>
      <c r="I38" s="461"/>
      <c r="J38" s="461"/>
      <c r="K38" s="461"/>
      <c r="L38" s="461"/>
      <c r="M38" s="230"/>
      <c r="N38" s="471"/>
    </row>
    <row r="39" spans="2:15" ht="24.75" customHeight="1" outlineLevel="1">
      <c r="B39" s="460">
        <v>41103</v>
      </c>
      <c r="C39" s="458" t="s">
        <v>411</v>
      </c>
      <c r="D39" s="59"/>
      <c r="E39" s="461">
        <f t="shared" si="15"/>
        <v>0</v>
      </c>
      <c r="F39" s="228"/>
      <c r="G39" s="461"/>
      <c r="H39" s="461"/>
      <c r="I39" s="461"/>
      <c r="J39" s="461"/>
      <c r="K39" s="461"/>
      <c r="L39" s="461"/>
      <c r="M39" s="230">
        <f>E39-SUM(G39:L39)</f>
        <v>0</v>
      </c>
      <c r="N39" s="471"/>
    </row>
    <row r="40" spans="2:15" ht="33" customHeight="1" outlineLevel="1">
      <c r="B40" s="460">
        <v>41105</v>
      </c>
      <c r="C40" s="458" t="s">
        <v>412</v>
      </c>
      <c r="D40" s="59"/>
      <c r="E40" s="461">
        <f t="shared" si="15"/>
        <v>0</v>
      </c>
      <c r="F40" s="228"/>
      <c r="G40" s="461"/>
      <c r="H40" s="461"/>
      <c r="I40" s="461"/>
      <c r="J40" s="461"/>
      <c r="K40" s="461"/>
      <c r="L40" s="461"/>
      <c r="M40" s="230">
        <f>E40-SUM(G40:L40)</f>
        <v>0</v>
      </c>
      <c r="N40" s="471"/>
    </row>
    <row r="41" spans="2:15" ht="20.25" customHeight="1" outlineLevel="1">
      <c r="B41" s="460">
        <v>41109</v>
      </c>
      <c r="C41" s="458" t="s">
        <v>413</v>
      </c>
      <c r="D41" s="59"/>
      <c r="E41" s="461">
        <f t="shared" si="15"/>
        <v>0</v>
      </c>
      <c r="F41" s="228"/>
      <c r="G41" s="461"/>
      <c r="H41" s="461"/>
      <c r="I41" s="461"/>
      <c r="J41" s="461"/>
      <c r="K41" s="461"/>
      <c r="L41" s="461"/>
      <c r="M41" s="230"/>
      <c r="N41" s="471"/>
    </row>
    <row r="42" spans="2:15" ht="19.5" customHeight="1" outlineLevel="1">
      <c r="B42" s="460">
        <v>41111</v>
      </c>
      <c r="C42" s="458" t="s">
        <v>414</v>
      </c>
      <c r="D42" s="59"/>
      <c r="E42" s="461">
        <f t="shared" si="15"/>
        <v>0</v>
      </c>
      <c r="F42" s="228"/>
      <c r="G42" s="461"/>
      <c r="H42" s="461"/>
      <c r="I42" s="461"/>
      <c r="J42" s="461"/>
      <c r="K42" s="461"/>
      <c r="L42" s="461"/>
      <c r="M42" s="230">
        <f>E42-SUM(G42:L42)</f>
        <v>0</v>
      </c>
      <c r="N42" s="471"/>
    </row>
    <row r="43" spans="2:15" ht="27" customHeight="1" outlineLevel="1">
      <c r="B43" s="460">
        <v>41115</v>
      </c>
      <c r="C43" s="458" t="s">
        <v>415</v>
      </c>
      <c r="D43" s="59"/>
      <c r="E43" s="461">
        <f t="shared" si="15"/>
        <v>0</v>
      </c>
      <c r="F43" s="228"/>
      <c r="G43" s="461"/>
      <c r="H43" s="461"/>
      <c r="I43" s="461"/>
      <c r="J43" s="461"/>
      <c r="K43" s="461"/>
      <c r="L43" s="461"/>
      <c r="M43" s="230">
        <f t="shared" ref="M43:M46" si="16">E43-SUM(G43:L43)</f>
        <v>0</v>
      </c>
      <c r="N43" s="471"/>
    </row>
    <row r="44" spans="2:15" ht="14.25" customHeight="1" outlineLevel="1">
      <c r="B44" s="460">
        <v>41117</v>
      </c>
      <c r="C44" s="458" t="s">
        <v>416</v>
      </c>
      <c r="D44" s="59"/>
      <c r="E44" s="461">
        <f t="shared" ref="E44:E45" si="17">SUM(G44:L44)</f>
        <v>0</v>
      </c>
      <c r="F44" s="228"/>
      <c r="G44" s="461"/>
      <c r="H44" s="461"/>
      <c r="I44" s="461"/>
      <c r="J44" s="461"/>
      <c r="K44" s="461"/>
      <c r="L44" s="461"/>
      <c r="M44" s="230">
        <f t="shared" si="16"/>
        <v>0</v>
      </c>
      <c r="N44" s="471"/>
    </row>
    <row r="45" spans="2:15" ht="14.25" customHeight="1" outlineLevel="1">
      <c r="B45" s="460">
        <v>41131</v>
      </c>
      <c r="C45" s="458" t="s">
        <v>244</v>
      </c>
      <c r="D45" s="59"/>
      <c r="E45" s="461">
        <f t="shared" si="17"/>
        <v>0</v>
      </c>
      <c r="F45" s="228"/>
      <c r="G45" s="461"/>
      <c r="H45" s="461"/>
      <c r="I45" s="461"/>
      <c r="J45" s="461"/>
      <c r="K45" s="461"/>
      <c r="L45" s="461"/>
      <c r="M45" s="230">
        <f t="shared" si="16"/>
        <v>0</v>
      </c>
      <c r="N45" s="471"/>
    </row>
    <row r="46" spans="2:15">
      <c r="B46" s="65" t="s">
        <v>417</v>
      </c>
      <c r="C46" s="66"/>
      <c r="D46" s="59"/>
      <c r="E46" s="462">
        <f>SUBTOTAL(9,E38:E45)</f>
        <v>0</v>
      </c>
      <c r="F46" s="54"/>
      <c r="G46" s="463">
        <f>SUBTOTAL(9,G38:G45)</f>
        <v>0</v>
      </c>
      <c r="H46" s="463">
        <f t="shared" ref="H46:L46" si="18">SUBTOTAL(9,H38:H45)</f>
        <v>0</v>
      </c>
      <c r="I46" s="463">
        <f t="shared" si="18"/>
        <v>0</v>
      </c>
      <c r="J46" s="463">
        <f t="shared" si="18"/>
        <v>0</v>
      </c>
      <c r="K46" s="463">
        <f t="shared" si="18"/>
        <v>0</v>
      </c>
      <c r="L46" s="463">
        <f t="shared" si="18"/>
        <v>0</v>
      </c>
      <c r="M46" s="230">
        <f t="shared" si="16"/>
        <v>0</v>
      </c>
      <c r="N46" s="471"/>
    </row>
    <row r="47" spans="2:15" ht="14.25" customHeight="1">
      <c r="B47" s="73"/>
      <c r="C47" s="74"/>
      <c r="D47" s="59"/>
      <c r="E47" s="75"/>
      <c r="G47" s="75"/>
      <c r="H47" s="75"/>
      <c r="I47" s="75"/>
      <c r="J47" s="75"/>
      <c r="K47" s="75"/>
      <c r="L47" s="75"/>
      <c r="M47" s="75"/>
      <c r="N47" s="75"/>
    </row>
    <row r="48" spans="2:15" ht="14.25" customHeight="1">
      <c r="B48" s="72" t="s">
        <v>418</v>
      </c>
      <c r="C48" s="70"/>
      <c r="D48" s="70"/>
      <c r="E48" s="70"/>
      <c r="F48" s="70"/>
      <c r="G48" s="70"/>
      <c r="H48" s="70"/>
      <c r="I48" s="70"/>
      <c r="J48" s="70"/>
      <c r="K48" s="70"/>
      <c r="L48" s="70"/>
      <c r="M48" s="81"/>
      <c r="N48" s="228"/>
    </row>
    <row r="49" spans="2:14" ht="15" customHeight="1" outlineLevel="1">
      <c r="B49" s="460">
        <v>41102</v>
      </c>
      <c r="C49" s="458" t="s">
        <v>419</v>
      </c>
      <c r="D49" s="59"/>
      <c r="E49" s="461">
        <f>SUM(G49:L49)</f>
        <v>0</v>
      </c>
      <c r="F49" s="228"/>
      <c r="G49" s="461"/>
      <c r="H49" s="461"/>
      <c r="I49" s="461"/>
      <c r="J49" s="461"/>
      <c r="K49" s="461"/>
      <c r="L49" s="461"/>
      <c r="M49" s="230">
        <f t="shared" ref="M49:M56" si="19">E49-SUM(G49:L49)</f>
        <v>0</v>
      </c>
      <c r="N49" s="471"/>
    </row>
    <row r="50" spans="2:14" ht="14.25" customHeight="1" outlineLevel="1">
      <c r="B50" s="460">
        <v>41104</v>
      </c>
      <c r="C50" s="458" t="s">
        <v>420</v>
      </c>
      <c r="D50" s="59"/>
      <c r="E50" s="461">
        <f t="shared" ref="E50:E55" si="20">SUM(G50:L50)</f>
        <v>0</v>
      </c>
      <c r="F50" s="228"/>
      <c r="G50" s="461"/>
      <c r="H50" s="461"/>
      <c r="I50" s="461"/>
      <c r="J50" s="461"/>
      <c r="K50" s="461"/>
      <c r="L50" s="461"/>
      <c r="M50" s="230">
        <f t="shared" si="19"/>
        <v>0</v>
      </c>
      <c r="N50" s="471"/>
    </row>
    <row r="51" spans="2:14" ht="14.25" customHeight="1" outlineLevel="1">
      <c r="B51" s="460">
        <v>41106</v>
      </c>
      <c r="C51" s="458" t="s">
        <v>421</v>
      </c>
      <c r="D51" s="59"/>
      <c r="E51" s="461">
        <f t="shared" si="20"/>
        <v>0</v>
      </c>
      <c r="F51" s="228"/>
      <c r="G51" s="461"/>
      <c r="H51" s="461"/>
      <c r="I51" s="461"/>
      <c r="J51" s="461"/>
      <c r="K51" s="461"/>
      <c r="L51" s="461"/>
      <c r="M51" s="230">
        <f t="shared" si="19"/>
        <v>0</v>
      </c>
      <c r="N51" s="471"/>
    </row>
    <row r="52" spans="2:14" outlineLevel="1">
      <c r="B52" s="460">
        <v>41108</v>
      </c>
      <c r="C52" s="458" t="s">
        <v>422</v>
      </c>
      <c r="D52" s="59"/>
      <c r="E52" s="461">
        <f t="shared" si="20"/>
        <v>0</v>
      </c>
      <c r="F52" s="228"/>
      <c r="G52" s="461"/>
      <c r="H52" s="461"/>
      <c r="I52" s="461"/>
      <c r="J52" s="461"/>
      <c r="K52" s="461"/>
      <c r="L52" s="461"/>
      <c r="M52" s="230">
        <f t="shared" si="19"/>
        <v>0</v>
      </c>
      <c r="N52" s="471"/>
    </row>
    <row r="53" spans="2:14" ht="14.25" customHeight="1" outlineLevel="1">
      <c r="B53" s="460">
        <v>41112</v>
      </c>
      <c r="C53" s="458" t="s">
        <v>423</v>
      </c>
      <c r="D53" s="59"/>
      <c r="E53" s="461">
        <f t="shared" si="20"/>
        <v>0</v>
      </c>
      <c r="F53" s="228"/>
      <c r="G53" s="461"/>
      <c r="H53" s="461"/>
      <c r="I53" s="461"/>
      <c r="J53" s="461"/>
      <c r="K53" s="461"/>
      <c r="L53" s="461"/>
      <c r="M53" s="230">
        <f t="shared" si="19"/>
        <v>0</v>
      </c>
      <c r="N53" s="471"/>
    </row>
    <row r="54" spans="2:14" ht="14.25" customHeight="1" outlineLevel="1">
      <c r="B54" s="460">
        <v>41116</v>
      </c>
      <c r="C54" s="458" t="s">
        <v>424</v>
      </c>
      <c r="D54" s="59"/>
      <c r="E54" s="461">
        <f t="shared" si="20"/>
        <v>0</v>
      </c>
      <c r="F54" s="228"/>
      <c r="G54" s="461"/>
      <c r="H54" s="461"/>
      <c r="I54" s="461"/>
      <c r="J54" s="461"/>
      <c r="K54" s="461"/>
      <c r="L54" s="461"/>
      <c r="M54" s="230"/>
      <c r="N54" s="471"/>
    </row>
    <row r="55" spans="2:14" ht="14.25" customHeight="1" outlineLevel="1">
      <c r="B55" s="460">
        <v>41118</v>
      </c>
      <c r="C55" s="458" t="s">
        <v>425</v>
      </c>
      <c r="D55" s="59"/>
      <c r="E55" s="461">
        <f t="shared" si="20"/>
        <v>0</v>
      </c>
      <c r="F55" s="228"/>
      <c r="G55" s="461"/>
      <c r="H55" s="461"/>
      <c r="I55" s="461"/>
      <c r="J55" s="461"/>
      <c r="K55" s="461"/>
      <c r="L55" s="461"/>
      <c r="M55" s="230">
        <f t="shared" si="19"/>
        <v>0</v>
      </c>
      <c r="N55" s="471"/>
    </row>
    <row r="56" spans="2:14">
      <c r="B56" s="65" t="s">
        <v>426</v>
      </c>
      <c r="C56" s="66"/>
      <c r="D56" s="59"/>
      <c r="E56" s="462">
        <f>SUBTOTAL(9,E49:E55)</f>
        <v>0</v>
      </c>
      <c r="F56" s="54"/>
      <c r="G56" s="463">
        <f>SUBTOTAL(9,G49:G55)</f>
        <v>0</v>
      </c>
      <c r="H56" s="463">
        <f t="shared" ref="H56:L56" si="21">SUBTOTAL(9,H49:H55)</f>
        <v>0</v>
      </c>
      <c r="I56" s="463">
        <f t="shared" si="21"/>
        <v>0</v>
      </c>
      <c r="J56" s="463">
        <f t="shared" si="21"/>
        <v>0</v>
      </c>
      <c r="K56" s="463">
        <f t="shared" si="21"/>
        <v>0</v>
      </c>
      <c r="L56" s="463">
        <f t="shared" si="21"/>
        <v>0</v>
      </c>
      <c r="M56" s="230">
        <f t="shared" si="19"/>
        <v>0</v>
      </c>
      <c r="N56" s="471"/>
    </row>
    <row r="57" spans="2:14" ht="14.25" customHeight="1">
      <c r="B57" s="73"/>
      <c r="C57" s="74"/>
      <c r="D57" s="59"/>
      <c r="E57" s="75"/>
      <c r="G57" s="75"/>
      <c r="H57" s="75"/>
      <c r="I57" s="75"/>
      <c r="J57" s="75"/>
      <c r="K57" s="75"/>
      <c r="L57" s="75"/>
      <c r="N57" s="228"/>
    </row>
    <row r="58" spans="2:14" ht="14.25" customHeight="1">
      <c r="B58" s="72" t="s">
        <v>500</v>
      </c>
      <c r="C58" s="70"/>
      <c r="D58" s="59"/>
      <c r="E58" s="70"/>
      <c r="F58" s="70"/>
      <c r="G58" s="70"/>
      <c r="H58" s="70"/>
      <c r="I58" s="70"/>
      <c r="J58" s="70"/>
      <c r="K58" s="70"/>
      <c r="L58" s="70"/>
      <c r="N58" s="249"/>
    </row>
    <row r="59" spans="2:14" ht="14.25" customHeight="1" outlineLevel="1">
      <c r="B59" s="460">
        <v>37105</v>
      </c>
      <c r="C59" s="458" t="s">
        <v>247</v>
      </c>
      <c r="D59" s="59"/>
      <c r="E59" s="461">
        <f>SUM(G59:L59)</f>
        <v>0</v>
      </c>
      <c r="F59" s="228"/>
      <c r="G59" s="461"/>
      <c r="H59" s="461"/>
      <c r="I59" s="461"/>
      <c r="J59" s="461"/>
      <c r="K59" s="461"/>
      <c r="L59" s="461"/>
      <c r="M59" s="230">
        <f t="shared" ref="M59:M61" si="22">E59-SUM(G59:L59)</f>
        <v>0</v>
      </c>
      <c r="N59" s="471"/>
    </row>
    <row r="60" spans="2:14" ht="14.25" customHeight="1" outlineLevel="1">
      <c r="B60" s="460">
        <v>37109</v>
      </c>
      <c r="C60" s="458" t="s">
        <v>249</v>
      </c>
      <c r="D60" s="59"/>
      <c r="E60" s="461">
        <f>SUM(G60:L60)</f>
        <v>0</v>
      </c>
      <c r="F60" s="228"/>
      <c r="G60" s="461"/>
      <c r="H60" s="461"/>
      <c r="I60" s="461"/>
      <c r="J60" s="461"/>
      <c r="K60" s="461"/>
      <c r="L60" s="461"/>
      <c r="M60" s="230">
        <f t="shared" si="22"/>
        <v>0</v>
      </c>
      <c r="N60" s="471"/>
    </row>
    <row r="61" spans="2:14">
      <c r="B61" s="65" t="s">
        <v>428</v>
      </c>
      <c r="C61" s="66"/>
      <c r="D61" s="59"/>
      <c r="E61" s="462">
        <f>SUBTOTAL(9,E59:E60)</f>
        <v>0</v>
      </c>
      <c r="F61" s="54"/>
      <c r="G61" s="463">
        <f>SUBTOTAL(9,G59:G60)</f>
        <v>0</v>
      </c>
      <c r="H61" s="463">
        <f t="shared" ref="H61:L61" si="23">SUBTOTAL(9,H59:H60)</f>
        <v>0</v>
      </c>
      <c r="I61" s="463">
        <f t="shared" si="23"/>
        <v>0</v>
      </c>
      <c r="J61" s="463">
        <f t="shared" si="23"/>
        <v>0</v>
      </c>
      <c r="K61" s="463">
        <f t="shared" si="23"/>
        <v>0</v>
      </c>
      <c r="L61" s="463">
        <f t="shared" si="23"/>
        <v>0</v>
      </c>
      <c r="M61" s="230">
        <f t="shared" si="22"/>
        <v>0</v>
      </c>
      <c r="N61" s="471"/>
    </row>
    <row r="62" spans="2:14">
      <c r="B62" s="65"/>
      <c r="C62" s="66"/>
      <c r="D62" s="59"/>
      <c r="E62" s="96"/>
      <c r="F62" s="54"/>
      <c r="G62" s="96"/>
      <c r="H62" s="96"/>
      <c r="I62" s="96"/>
      <c r="J62" s="96"/>
      <c r="K62" s="96"/>
      <c r="L62" s="96"/>
      <c r="M62" s="93"/>
      <c r="N62" s="471"/>
    </row>
    <row r="63" spans="2:14" ht="14.25" customHeight="1">
      <c r="B63" s="72" t="s">
        <v>253</v>
      </c>
      <c r="C63" s="70"/>
      <c r="D63" s="59"/>
      <c r="E63" s="70"/>
      <c r="F63" s="70"/>
      <c r="G63" s="70"/>
      <c r="H63" s="70"/>
      <c r="I63" s="70"/>
      <c r="J63" s="70"/>
      <c r="K63" s="70"/>
      <c r="L63" s="70"/>
      <c r="N63" s="471"/>
    </row>
    <row r="64" spans="2:14" outlineLevel="1">
      <c r="B64" s="460">
        <v>48503</v>
      </c>
      <c r="C64" s="458" t="s">
        <v>501</v>
      </c>
      <c r="D64" s="59"/>
      <c r="E64" s="461">
        <f>SUM(G64:L64)</f>
        <v>0</v>
      </c>
      <c r="F64" s="228"/>
      <c r="G64" s="461"/>
      <c r="H64" s="461"/>
      <c r="I64" s="461"/>
      <c r="J64" s="461"/>
      <c r="K64" s="461"/>
      <c r="L64" s="461"/>
      <c r="M64" s="230">
        <f t="shared" ref="M64:M67" si="24">E64-SUM(G64:L64)</f>
        <v>0</v>
      </c>
      <c r="N64" s="471"/>
    </row>
    <row r="65" spans="2:15" outlineLevel="1">
      <c r="B65" s="460">
        <v>47141</v>
      </c>
      <c r="C65" s="458" t="s">
        <v>252</v>
      </c>
      <c r="D65" s="59"/>
      <c r="E65" s="461">
        <f t="shared" ref="E65:E66" si="25">SUM(G65:L65)</f>
        <v>0</v>
      </c>
      <c r="F65" s="228"/>
      <c r="G65" s="461"/>
      <c r="H65" s="461"/>
      <c r="I65" s="461"/>
      <c r="J65" s="461"/>
      <c r="K65" s="461"/>
      <c r="L65" s="461"/>
      <c r="M65" s="230">
        <f t="shared" si="24"/>
        <v>0</v>
      </c>
      <c r="N65" s="471"/>
    </row>
    <row r="66" spans="2:15" outlineLevel="1">
      <c r="B66" s="460">
        <v>47140</v>
      </c>
      <c r="C66" s="458" t="s">
        <v>254</v>
      </c>
      <c r="D66" s="59"/>
      <c r="E66" s="461">
        <f t="shared" si="25"/>
        <v>0</v>
      </c>
      <c r="F66" s="228"/>
      <c r="G66" s="461"/>
      <c r="H66" s="461"/>
      <c r="I66" s="461"/>
      <c r="J66" s="461"/>
      <c r="K66" s="461"/>
      <c r="L66" s="461"/>
      <c r="M66" s="230">
        <f t="shared" si="24"/>
        <v>0</v>
      </c>
      <c r="N66" s="471"/>
    </row>
    <row r="67" spans="2:15">
      <c r="B67" s="65" t="s">
        <v>429</v>
      </c>
      <c r="C67" s="66"/>
      <c r="D67" s="59"/>
      <c r="E67" s="462">
        <f>SUBTOTAL(9,E64:E66)</f>
        <v>0</v>
      </c>
      <c r="F67" s="54"/>
      <c r="G67" s="463">
        <f>SUBTOTAL(9,G64:G66)</f>
        <v>0</v>
      </c>
      <c r="H67" s="463">
        <f t="shared" ref="H67:L67" si="26">SUBTOTAL(9,H64:H66)</f>
        <v>0</v>
      </c>
      <c r="I67" s="463">
        <f t="shared" si="26"/>
        <v>0</v>
      </c>
      <c r="J67" s="463">
        <f t="shared" si="26"/>
        <v>0</v>
      </c>
      <c r="K67" s="463">
        <f t="shared" si="26"/>
        <v>0</v>
      </c>
      <c r="L67" s="463">
        <f t="shared" si="26"/>
        <v>0</v>
      </c>
      <c r="M67" s="230">
        <f t="shared" si="24"/>
        <v>0</v>
      </c>
      <c r="N67" s="471"/>
    </row>
    <row r="68" spans="2:15">
      <c r="B68" s="65"/>
      <c r="C68" s="66"/>
      <c r="D68" s="59"/>
      <c r="E68" s="96"/>
      <c r="F68" s="54"/>
      <c r="G68" s="96"/>
      <c r="H68" s="96"/>
      <c r="I68" s="96"/>
      <c r="J68" s="96"/>
      <c r="K68" s="96"/>
      <c r="L68" s="96"/>
      <c r="M68" s="93"/>
      <c r="N68" s="94"/>
    </row>
    <row r="69" spans="2:15" ht="14.25" customHeight="1">
      <c r="B69" s="65" t="s">
        <v>256</v>
      </c>
      <c r="C69" s="6"/>
      <c r="D69" s="59"/>
      <c r="E69" s="70"/>
      <c r="F69" s="70"/>
      <c r="G69" s="70"/>
      <c r="H69" s="70"/>
      <c r="I69" s="70"/>
      <c r="J69" s="70"/>
      <c r="K69" s="70"/>
      <c r="L69" s="70"/>
      <c r="M69" s="70"/>
      <c r="N69" s="70"/>
      <c r="O69" s="70"/>
    </row>
    <row r="70" spans="2:15" ht="15" customHeight="1" outlineLevel="1">
      <c r="B70" s="460">
        <v>48301</v>
      </c>
      <c r="C70" s="458" t="s">
        <v>255</v>
      </c>
      <c r="D70" s="59"/>
      <c r="E70" s="461">
        <f>SUM(G70:L70)</f>
        <v>0</v>
      </c>
      <c r="F70" s="228"/>
      <c r="G70" s="461"/>
      <c r="H70" s="461"/>
      <c r="I70" s="461"/>
      <c r="J70" s="461"/>
      <c r="K70" s="461"/>
      <c r="L70" s="461"/>
      <c r="M70" s="230">
        <f t="shared" ref="M70:M71" si="27">E70-SUM(G70:L70)</f>
        <v>0</v>
      </c>
      <c r="N70" s="471"/>
    </row>
    <row r="71" spans="2:15" ht="15" customHeight="1" outlineLevel="1">
      <c r="B71" s="460">
        <v>48302</v>
      </c>
      <c r="C71" s="458" t="s">
        <v>257</v>
      </c>
      <c r="D71" s="59"/>
      <c r="E71" s="461">
        <f>SUM(G71:L71)</f>
        <v>0</v>
      </c>
      <c r="F71" s="228"/>
      <c r="G71" s="461"/>
      <c r="H71" s="461"/>
      <c r="I71" s="461"/>
      <c r="J71" s="461"/>
      <c r="K71" s="461"/>
      <c r="L71" s="461"/>
      <c r="M71" s="230">
        <f t="shared" si="27"/>
        <v>0</v>
      </c>
      <c r="N71" s="471"/>
    </row>
    <row r="72" spans="2:15">
      <c r="B72" s="65" t="s">
        <v>430</v>
      </c>
      <c r="C72" s="66"/>
      <c r="D72" s="59"/>
      <c r="E72" s="462">
        <f>SUBTOTAL(9,E70:E71)</f>
        <v>0</v>
      </c>
      <c r="F72" s="54"/>
      <c r="G72" s="463">
        <f>SUBTOTAL(9,G70:G71)</f>
        <v>0</v>
      </c>
      <c r="H72" s="463">
        <f t="shared" ref="H72:L72" si="28">SUBTOTAL(9,H70:H71)</f>
        <v>0</v>
      </c>
      <c r="I72" s="463">
        <f t="shared" si="28"/>
        <v>0</v>
      </c>
      <c r="J72" s="463">
        <f t="shared" si="28"/>
        <v>0</v>
      </c>
      <c r="K72" s="463">
        <f t="shared" si="28"/>
        <v>0</v>
      </c>
      <c r="L72" s="463">
        <f t="shared" si="28"/>
        <v>0</v>
      </c>
      <c r="M72" s="230">
        <f>E72-SUM(G72:L72)</f>
        <v>0</v>
      </c>
      <c r="N72" s="471"/>
    </row>
    <row r="73" spans="2:15">
      <c r="B73" s="65"/>
      <c r="C73" s="66"/>
      <c r="D73" s="59"/>
      <c r="E73" s="96"/>
      <c r="F73" s="54"/>
      <c r="G73" s="96"/>
      <c r="H73" s="96"/>
      <c r="I73" s="96"/>
      <c r="J73" s="96"/>
      <c r="K73" s="96"/>
      <c r="L73" s="96"/>
      <c r="M73" s="93"/>
      <c r="N73" s="94"/>
    </row>
    <row r="74" spans="2:15" ht="14.25" customHeight="1">
      <c r="B74" s="72" t="s">
        <v>259</v>
      </c>
      <c r="C74" s="70"/>
      <c r="D74" s="59"/>
      <c r="E74" s="70"/>
      <c r="F74" s="70"/>
      <c r="G74" s="70"/>
      <c r="H74" s="70"/>
      <c r="I74" s="70"/>
      <c r="J74" s="70"/>
      <c r="K74" s="70"/>
      <c r="L74" s="70"/>
      <c r="N74" s="228"/>
    </row>
    <row r="75" spans="2:15" ht="14.25" customHeight="1" outlineLevel="1">
      <c r="B75" s="469">
        <v>6100</v>
      </c>
      <c r="C75" s="456" t="s">
        <v>463</v>
      </c>
      <c r="D75" s="59"/>
      <c r="E75" s="461">
        <f>SUM(G75:L75)</f>
        <v>0</v>
      </c>
      <c r="F75" s="228"/>
      <c r="G75" s="461"/>
      <c r="H75" s="461"/>
      <c r="I75" s="461"/>
      <c r="J75" s="461"/>
      <c r="K75" s="461"/>
      <c r="L75" s="461"/>
      <c r="M75" s="230">
        <f t="shared" ref="M75:M79" si="29">E75-SUM(G75:L75)</f>
        <v>0</v>
      </c>
      <c r="N75" s="471"/>
    </row>
    <row r="76" spans="2:15" ht="14.25" customHeight="1" outlineLevel="1">
      <c r="B76" s="469">
        <v>6120</v>
      </c>
      <c r="C76" s="456" t="s">
        <v>261</v>
      </c>
      <c r="D76" s="59"/>
      <c r="E76" s="461">
        <f t="shared" ref="E76:E78" si="30">SUM(G76:L76)</f>
        <v>0</v>
      </c>
      <c r="F76" s="228"/>
      <c r="G76" s="461"/>
      <c r="H76" s="461"/>
      <c r="I76" s="461"/>
      <c r="J76" s="461"/>
      <c r="K76" s="461"/>
      <c r="L76" s="461"/>
      <c r="M76" s="230">
        <f t="shared" si="29"/>
        <v>0</v>
      </c>
      <c r="N76" s="471"/>
    </row>
    <row r="77" spans="2:15" outlineLevel="1">
      <c r="B77" s="469">
        <v>6760</v>
      </c>
      <c r="C77" s="456" t="s">
        <v>262</v>
      </c>
      <c r="D77" s="59"/>
      <c r="E77" s="461">
        <f t="shared" si="30"/>
        <v>0</v>
      </c>
      <c r="F77" s="228"/>
      <c r="G77" s="461"/>
      <c r="H77" s="461"/>
      <c r="I77" s="461"/>
      <c r="J77" s="461"/>
      <c r="K77" s="461"/>
      <c r="L77" s="461"/>
      <c r="M77" s="230">
        <f t="shared" si="29"/>
        <v>0</v>
      </c>
      <c r="N77" s="471"/>
    </row>
    <row r="78" spans="2:15" ht="14.25" customHeight="1" outlineLevel="1">
      <c r="B78" s="469">
        <v>6740</v>
      </c>
      <c r="C78" s="456" t="s">
        <v>464</v>
      </c>
      <c r="D78" s="59"/>
      <c r="E78" s="461">
        <f t="shared" si="30"/>
        <v>0</v>
      </c>
      <c r="F78" s="228"/>
      <c r="G78" s="461"/>
      <c r="H78" s="461"/>
      <c r="I78" s="461"/>
      <c r="J78" s="461"/>
      <c r="K78" s="461"/>
      <c r="L78" s="461"/>
      <c r="M78" s="230">
        <f t="shared" si="29"/>
        <v>0</v>
      </c>
      <c r="N78" s="471"/>
    </row>
    <row r="79" spans="2:15">
      <c r="B79" s="65" t="s">
        <v>431</v>
      </c>
      <c r="C79" s="66"/>
      <c r="D79" s="59"/>
      <c r="E79" s="462">
        <f>SUBTOTAL(9,E75:E78)</f>
        <v>0</v>
      </c>
      <c r="F79" s="54"/>
      <c r="G79" s="463">
        <f>SUBTOTAL(9,G75:G78)</f>
        <v>0</v>
      </c>
      <c r="H79" s="463">
        <f t="shared" ref="H79:L79" si="31">SUBTOTAL(9,H75:H78)</f>
        <v>0</v>
      </c>
      <c r="I79" s="463">
        <f t="shared" si="31"/>
        <v>0</v>
      </c>
      <c r="J79" s="463">
        <f t="shared" si="31"/>
        <v>0</v>
      </c>
      <c r="K79" s="463">
        <f t="shared" si="31"/>
        <v>0</v>
      </c>
      <c r="L79" s="463">
        <f t="shared" si="31"/>
        <v>0</v>
      </c>
      <c r="M79" s="230">
        <f t="shared" si="29"/>
        <v>0</v>
      </c>
      <c r="N79" s="471"/>
    </row>
    <row r="80" spans="2:15" ht="21" customHeight="1">
      <c r="B80" s="73"/>
      <c r="C80" s="74"/>
      <c r="D80" s="59"/>
      <c r="E80" s="75"/>
      <c r="G80" s="75"/>
      <c r="H80" s="75"/>
      <c r="I80" s="75"/>
      <c r="J80" s="75"/>
      <c r="K80" s="75"/>
      <c r="L80" s="75"/>
      <c r="N80" s="228"/>
    </row>
    <row r="81" spans="2:15">
      <c r="B81" s="65" t="s">
        <v>267</v>
      </c>
    </row>
    <row r="82" spans="2:15" ht="14.25" customHeight="1" outlineLevel="1">
      <c r="B82" s="460">
        <v>40101</v>
      </c>
      <c r="C82" s="458" t="s">
        <v>266</v>
      </c>
      <c r="D82" s="59"/>
      <c r="E82" s="461">
        <f>SUM(G82:L82)</f>
        <v>0</v>
      </c>
      <c r="F82" s="228"/>
      <c r="G82" s="461"/>
      <c r="H82" s="461"/>
      <c r="I82" s="461"/>
      <c r="J82" s="461"/>
      <c r="K82" s="461"/>
      <c r="L82" s="461"/>
      <c r="M82" s="230">
        <f>E82-SUM(G82:L82)</f>
        <v>0</v>
      </c>
      <c r="N82" s="471"/>
    </row>
    <row r="83" spans="2:15" ht="14.25" customHeight="1" outlineLevel="1">
      <c r="B83" s="460">
        <v>40102</v>
      </c>
      <c r="C83" s="458" t="s">
        <v>268</v>
      </c>
      <c r="D83" s="59"/>
      <c r="E83" s="461"/>
      <c r="F83" s="228"/>
      <c r="G83" s="461"/>
      <c r="H83" s="461"/>
      <c r="I83" s="461"/>
      <c r="J83" s="461"/>
      <c r="K83" s="461"/>
      <c r="L83" s="461"/>
      <c r="M83" s="230"/>
      <c r="N83" s="471"/>
    </row>
    <row r="84" spans="2:15" ht="14.25" customHeight="1" outlineLevel="1">
      <c r="B84" s="460">
        <v>40201</v>
      </c>
      <c r="C84" s="458" t="s">
        <v>269</v>
      </c>
      <c r="D84" s="59"/>
      <c r="E84" s="461">
        <f>SUM(G84:L84)</f>
        <v>0</v>
      </c>
      <c r="F84" s="228"/>
      <c r="G84" s="461"/>
      <c r="H84" s="461"/>
      <c r="I84" s="461"/>
      <c r="J84" s="461"/>
      <c r="K84" s="461"/>
      <c r="L84" s="461"/>
      <c r="M84" s="230">
        <f>E84-SUM(G84:L84)</f>
        <v>0</v>
      </c>
      <c r="N84" s="471"/>
    </row>
    <row r="85" spans="2:15">
      <c r="B85" s="65" t="s">
        <v>432</v>
      </c>
      <c r="C85" s="66"/>
      <c r="D85" s="59"/>
      <c r="E85" s="462">
        <f>SUBTOTAL(9,E82:E84)</f>
        <v>0</v>
      </c>
      <c r="F85" s="54"/>
      <c r="G85" s="463">
        <f>SUBTOTAL(9,G82:G84)</f>
        <v>0</v>
      </c>
      <c r="H85" s="463">
        <f t="shared" ref="H85:L85" si="32">SUBTOTAL(9,H82:H84)</f>
        <v>0</v>
      </c>
      <c r="I85" s="463">
        <f t="shared" si="32"/>
        <v>0</v>
      </c>
      <c r="J85" s="463">
        <f t="shared" si="32"/>
        <v>0</v>
      </c>
      <c r="K85" s="463">
        <f t="shared" si="32"/>
        <v>0</v>
      </c>
      <c r="L85" s="463">
        <f t="shared" si="32"/>
        <v>0</v>
      </c>
      <c r="M85" s="230">
        <f>E85-SUM(G85:L85)</f>
        <v>0</v>
      </c>
      <c r="N85" s="471"/>
    </row>
    <row r="86" spans="2:15" ht="14.25" customHeight="1">
      <c r="B86" s="73"/>
      <c r="C86" s="74"/>
      <c r="D86" s="59"/>
      <c r="E86" s="75"/>
      <c r="G86" s="75"/>
      <c r="H86" s="75"/>
      <c r="I86" s="75"/>
      <c r="J86" s="75"/>
      <c r="K86" s="75"/>
      <c r="L86" s="75"/>
      <c r="M86" s="75"/>
      <c r="N86" s="75"/>
    </row>
    <row r="87" spans="2:15" ht="14.25" customHeight="1">
      <c r="B87" s="65" t="s">
        <v>271</v>
      </c>
      <c r="D87" s="59"/>
      <c r="E87" s="70"/>
      <c r="F87" s="70"/>
      <c r="G87" s="70"/>
      <c r="H87" s="70"/>
      <c r="I87" s="70"/>
      <c r="J87" s="70"/>
      <c r="K87" s="70"/>
      <c r="L87" s="70"/>
      <c r="M87" s="70"/>
      <c r="N87" s="70"/>
      <c r="O87" s="70"/>
    </row>
    <row r="88" spans="2:15" ht="14.25" customHeight="1" outlineLevel="1">
      <c r="B88" s="460">
        <v>36001</v>
      </c>
      <c r="C88" s="458" t="s">
        <v>270</v>
      </c>
      <c r="D88" s="59"/>
      <c r="E88" s="461">
        <f>SUM(G88:L88)</f>
        <v>0</v>
      </c>
      <c r="F88" s="228"/>
      <c r="G88" s="461"/>
      <c r="H88" s="461"/>
      <c r="I88" s="461"/>
      <c r="J88" s="461"/>
      <c r="K88" s="461"/>
      <c r="L88" s="461"/>
      <c r="M88" s="230">
        <f t="shared" ref="M88:M94" si="33">E88-SUM(G88:L88)</f>
        <v>0</v>
      </c>
      <c r="N88" s="471"/>
    </row>
    <row r="89" spans="2:15" ht="14.25" customHeight="1" outlineLevel="1">
      <c r="B89" s="460">
        <v>36011</v>
      </c>
      <c r="C89" s="458" t="s">
        <v>272</v>
      </c>
      <c r="D89" s="59"/>
      <c r="E89" s="461">
        <f t="shared" ref="E89:E94" si="34">SUM(G89:L89)</f>
        <v>0</v>
      </c>
      <c r="F89" s="228"/>
      <c r="G89" s="461"/>
      <c r="H89" s="461"/>
      <c r="I89" s="461"/>
      <c r="J89" s="461"/>
      <c r="K89" s="461"/>
      <c r="L89" s="461"/>
      <c r="M89" s="230">
        <f t="shared" si="33"/>
        <v>0</v>
      </c>
      <c r="N89" s="471"/>
    </row>
    <row r="90" spans="2:15" ht="14.25" customHeight="1" outlineLevel="1">
      <c r="B90" s="460">
        <v>36012</v>
      </c>
      <c r="C90" s="458" t="s">
        <v>265</v>
      </c>
      <c r="D90" s="59"/>
      <c r="E90" s="461">
        <f t="shared" si="34"/>
        <v>0</v>
      </c>
      <c r="F90" s="228"/>
      <c r="G90" s="461"/>
      <c r="H90" s="461"/>
      <c r="I90" s="461"/>
      <c r="J90" s="461"/>
      <c r="K90" s="461"/>
      <c r="L90" s="461"/>
      <c r="M90" s="230">
        <f t="shared" si="33"/>
        <v>0</v>
      </c>
      <c r="N90" s="471"/>
    </row>
    <row r="91" spans="2:15" ht="14.25" customHeight="1" outlineLevel="1">
      <c r="B91" s="460">
        <v>36020</v>
      </c>
      <c r="C91" s="458" t="s">
        <v>273</v>
      </c>
      <c r="D91" s="59"/>
      <c r="E91" s="461">
        <f t="shared" si="34"/>
        <v>0</v>
      </c>
      <c r="F91" s="228"/>
      <c r="G91" s="461"/>
      <c r="H91" s="461"/>
      <c r="I91" s="461"/>
      <c r="J91" s="461"/>
      <c r="K91" s="461"/>
      <c r="L91" s="461"/>
      <c r="M91" s="230">
        <f t="shared" si="33"/>
        <v>0</v>
      </c>
      <c r="N91" s="471"/>
    </row>
    <row r="92" spans="2:15" ht="14.25" customHeight="1" outlineLevel="1">
      <c r="B92" s="460">
        <v>40301</v>
      </c>
      <c r="C92" s="458" t="s">
        <v>274</v>
      </c>
      <c r="D92" s="59"/>
      <c r="E92" s="461">
        <f t="shared" si="34"/>
        <v>0</v>
      </c>
      <c r="F92" s="228"/>
      <c r="G92" s="461"/>
      <c r="H92" s="461"/>
      <c r="I92" s="461"/>
      <c r="J92" s="461"/>
      <c r="K92" s="461"/>
      <c r="L92" s="461"/>
      <c r="M92" s="230">
        <f t="shared" si="33"/>
        <v>0</v>
      </c>
      <c r="N92" s="471"/>
    </row>
    <row r="93" spans="2:15" ht="14.25" customHeight="1" outlineLevel="1">
      <c r="B93" s="460">
        <v>40302</v>
      </c>
      <c r="C93" s="458" t="s">
        <v>275</v>
      </c>
      <c r="D93" s="59"/>
      <c r="E93" s="461">
        <f t="shared" si="34"/>
        <v>0</v>
      </c>
      <c r="F93" s="228"/>
      <c r="G93" s="461"/>
      <c r="H93" s="461"/>
      <c r="I93" s="461"/>
      <c r="J93" s="461"/>
      <c r="K93" s="461"/>
      <c r="L93" s="461"/>
      <c r="M93" s="230">
        <f t="shared" si="33"/>
        <v>0</v>
      </c>
      <c r="N93" s="471"/>
    </row>
    <row r="94" spans="2:15" ht="14.25" customHeight="1" outlineLevel="1">
      <c r="B94" s="460">
        <v>40303</v>
      </c>
      <c r="C94" s="458" t="s">
        <v>276</v>
      </c>
      <c r="D94" s="59"/>
      <c r="E94" s="461">
        <f t="shared" si="34"/>
        <v>0</v>
      </c>
      <c r="F94" s="228"/>
      <c r="G94" s="461"/>
      <c r="H94" s="461"/>
      <c r="I94" s="461"/>
      <c r="J94" s="461"/>
      <c r="K94" s="461"/>
      <c r="L94" s="461"/>
      <c r="M94" s="230">
        <f t="shared" si="33"/>
        <v>0</v>
      </c>
      <c r="N94" s="471"/>
    </row>
    <row r="95" spans="2:15" ht="14.25" customHeight="1" outlineLevel="1">
      <c r="B95" s="95" t="s">
        <v>433</v>
      </c>
      <c r="C95" s="74"/>
      <c r="D95" s="59"/>
      <c r="E95" s="462">
        <f>SUBTOTAL(9,E88:E94)</f>
        <v>0</v>
      </c>
      <c r="F95" s="228"/>
      <c r="G95" s="463">
        <f>SUBTOTAL(9,G88:G94)</f>
        <v>0</v>
      </c>
      <c r="H95" s="463">
        <f t="shared" ref="H95:L95" si="35">SUBTOTAL(9,H88:H94)</f>
        <v>0</v>
      </c>
      <c r="I95" s="463">
        <f t="shared" si="35"/>
        <v>0</v>
      </c>
      <c r="J95" s="463">
        <f t="shared" si="35"/>
        <v>0</v>
      </c>
      <c r="K95" s="463">
        <f t="shared" si="35"/>
        <v>0</v>
      </c>
      <c r="L95" s="463">
        <f t="shared" si="35"/>
        <v>0</v>
      </c>
      <c r="M95" s="93">
        <v>0</v>
      </c>
      <c r="N95" s="94"/>
    </row>
    <row r="96" spans="2:15" ht="14.25" customHeight="1" outlineLevel="1">
      <c r="B96" s="73"/>
      <c r="C96" s="74"/>
      <c r="D96" s="59"/>
      <c r="E96" s="92"/>
      <c r="F96" s="228"/>
      <c r="G96" s="92"/>
      <c r="H96" s="92"/>
      <c r="I96" s="92"/>
      <c r="J96" s="92"/>
      <c r="K96" s="92"/>
      <c r="L96" s="92"/>
      <c r="M96" s="93"/>
      <c r="N96" s="94"/>
    </row>
    <row r="97" spans="2:15" ht="14.25" customHeight="1" outlineLevel="1">
      <c r="B97" s="73"/>
      <c r="C97" s="74"/>
      <c r="D97" s="59"/>
      <c r="E97" s="92"/>
      <c r="F97" s="228"/>
      <c r="G97" s="92"/>
      <c r="H97" s="92"/>
      <c r="I97" s="92"/>
      <c r="J97" s="92"/>
      <c r="K97" s="92"/>
      <c r="L97" s="92"/>
      <c r="M97" s="93"/>
      <c r="N97" s="94"/>
    </row>
    <row r="98" spans="2:15" ht="14.25" customHeight="1">
      <c r="B98" s="72" t="s">
        <v>251</v>
      </c>
      <c r="C98" s="70"/>
      <c r="D98" s="59"/>
      <c r="E98" s="70"/>
      <c r="F98" s="70"/>
      <c r="G98" s="70"/>
      <c r="H98" s="70"/>
      <c r="I98" s="70"/>
      <c r="J98" s="70"/>
      <c r="K98" s="70"/>
      <c r="L98" s="70"/>
      <c r="M98" s="70"/>
      <c r="N98" s="70"/>
      <c r="O98" s="70"/>
    </row>
    <row r="99" spans="2:15" ht="14.25" customHeight="1" outlineLevel="1">
      <c r="B99" s="460">
        <v>36301</v>
      </c>
      <c r="C99" s="458" t="s">
        <v>277</v>
      </c>
      <c r="D99" s="59"/>
      <c r="E99" s="461">
        <f>SUM(G99:L99)</f>
        <v>0</v>
      </c>
      <c r="F99" s="228"/>
      <c r="G99" s="461"/>
      <c r="H99" s="461"/>
      <c r="I99" s="461"/>
      <c r="J99" s="461"/>
      <c r="K99" s="461"/>
      <c r="L99" s="461"/>
      <c r="M99" s="230">
        <f t="shared" ref="M99:M120" si="36">E99-SUM(G99:L99)</f>
        <v>0</v>
      </c>
      <c r="N99" s="471"/>
    </row>
    <row r="100" spans="2:15" ht="14.25" customHeight="1" outlineLevel="1">
      <c r="B100" s="460">
        <v>37201</v>
      </c>
      <c r="C100" s="458" t="s">
        <v>278</v>
      </c>
      <c r="D100" s="59"/>
      <c r="E100" s="461">
        <f t="shared" ref="E100:E109" si="37">SUM(G100:L100)</f>
        <v>0</v>
      </c>
      <c r="F100" s="228"/>
      <c r="G100" s="461"/>
      <c r="H100" s="461"/>
      <c r="I100" s="461"/>
      <c r="J100" s="461"/>
      <c r="K100" s="461"/>
      <c r="L100" s="461"/>
      <c r="M100" s="230">
        <f t="shared" si="36"/>
        <v>0</v>
      </c>
      <c r="N100" s="471"/>
    </row>
    <row r="101" spans="2:15" ht="14.25" customHeight="1" outlineLevel="1">
      <c r="B101" s="460">
        <v>37250</v>
      </c>
      <c r="C101" s="458" t="s">
        <v>279</v>
      </c>
      <c r="D101" s="59"/>
      <c r="E101" s="461">
        <f t="shared" si="37"/>
        <v>0</v>
      </c>
      <c r="F101" s="228"/>
      <c r="G101" s="461"/>
      <c r="H101" s="461"/>
      <c r="I101" s="461"/>
      <c r="J101" s="461"/>
      <c r="K101" s="461"/>
      <c r="L101" s="461"/>
      <c r="M101" s="230">
        <f t="shared" si="36"/>
        <v>0</v>
      </c>
      <c r="N101" s="471"/>
    </row>
    <row r="102" spans="2:15" ht="14.25" customHeight="1" outlineLevel="1">
      <c r="B102" s="460">
        <v>37301</v>
      </c>
      <c r="C102" s="458" t="s">
        <v>280</v>
      </c>
      <c r="D102" s="59"/>
      <c r="E102" s="461">
        <f t="shared" si="37"/>
        <v>0</v>
      </c>
      <c r="F102" s="228"/>
      <c r="G102" s="461"/>
      <c r="H102" s="461"/>
      <c r="I102" s="461"/>
      <c r="J102" s="461"/>
      <c r="K102" s="461"/>
      <c r="L102" s="461"/>
      <c r="M102" s="230">
        <f t="shared" si="36"/>
        <v>0</v>
      </c>
      <c r="N102" s="471"/>
    </row>
    <row r="103" spans="2:15" ht="14.25" customHeight="1" outlineLevel="1">
      <c r="B103" s="460">
        <v>43104</v>
      </c>
      <c r="C103" s="458" t="s">
        <v>281</v>
      </c>
      <c r="D103" s="59"/>
      <c r="E103" s="461">
        <f t="shared" si="37"/>
        <v>0</v>
      </c>
      <c r="F103" s="228"/>
      <c r="G103" s="461"/>
      <c r="H103" s="461"/>
      <c r="I103" s="461"/>
      <c r="J103" s="461"/>
      <c r="K103" s="461"/>
      <c r="L103" s="461"/>
      <c r="M103" s="230">
        <f t="shared" si="36"/>
        <v>0</v>
      </c>
      <c r="N103" s="471"/>
    </row>
    <row r="104" spans="2:15" ht="14.25" customHeight="1" outlineLevel="1">
      <c r="B104" s="460">
        <v>44101</v>
      </c>
      <c r="C104" s="458" t="s">
        <v>282</v>
      </c>
      <c r="D104" s="59"/>
      <c r="E104" s="461">
        <f t="shared" si="37"/>
        <v>0</v>
      </c>
      <c r="F104" s="228"/>
      <c r="G104" s="461"/>
      <c r="H104" s="461"/>
      <c r="I104" s="461"/>
      <c r="J104" s="461"/>
      <c r="K104" s="461"/>
      <c r="L104" s="461"/>
      <c r="M104" s="230">
        <f t="shared" si="36"/>
        <v>0</v>
      </c>
      <c r="N104" s="471"/>
    </row>
    <row r="105" spans="2:15" ht="14.25" customHeight="1" outlineLevel="1">
      <c r="B105" s="460">
        <v>44102</v>
      </c>
      <c r="C105" s="458" t="s">
        <v>283</v>
      </c>
      <c r="D105" s="59"/>
      <c r="E105" s="461">
        <f t="shared" si="37"/>
        <v>0</v>
      </c>
      <c r="F105" s="228"/>
      <c r="G105" s="461"/>
      <c r="H105" s="461"/>
      <c r="I105" s="461"/>
      <c r="J105" s="461"/>
      <c r="K105" s="461"/>
      <c r="L105" s="461"/>
      <c r="M105" s="230">
        <f t="shared" si="36"/>
        <v>0</v>
      </c>
      <c r="N105" s="471"/>
    </row>
    <row r="106" spans="2:15" ht="14.25" customHeight="1" outlineLevel="1">
      <c r="B106" s="460">
        <v>48101</v>
      </c>
      <c r="C106" s="458" t="s">
        <v>284</v>
      </c>
      <c r="D106" s="59"/>
      <c r="E106" s="461">
        <f t="shared" si="37"/>
        <v>0</v>
      </c>
      <c r="F106" s="228"/>
      <c r="G106" s="461"/>
      <c r="H106" s="461"/>
      <c r="I106" s="461"/>
      <c r="J106" s="461"/>
      <c r="K106" s="461"/>
      <c r="L106" s="461"/>
      <c r="M106" s="230">
        <f t="shared" si="36"/>
        <v>0</v>
      </c>
      <c r="N106" s="471"/>
    </row>
    <row r="107" spans="2:15" ht="14.25" customHeight="1" outlineLevel="1">
      <c r="B107" s="460">
        <v>48102</v>
      </c>
      <c r="C107" s="458" t="s">
        <v>285</v>
      </c>
      <c r="D107" s="59"/>
      <c r="E107" s="461">
        <f t="shared" si="37"/>
        <v>0</v>
      </c>
      <c r="F107" s="228"/>
      <c r="G107" s="461"/>
      <c r="H107" s="461"/>
      <c r="I107" s="461"/>
      <c r="J107" s="461"/>
      <c r="K107" s="461"/>
      <c r="L107" s="461"/>
      <c r="M107" s="230">
        <f t="shared" si="36"/>
        <v>0</v>
      </c>
      <c r="N107" s="471"/>
    </row>
    <row r="108" spans="2:15" ht="14.25" customHeight="1" outlineLevel="1">
      <c r="B108" s="460">
        <v>48103</v>
      </c>
      <c r="C108" s="458" t="s">
        <v>286</v>
      </c>
      <c r="D108" s="59"/>
      <c r="E108" s="461">
        <f t="shared" si="37"/>
        <v>0</v>
      </c>
      <c r="F108" s="228"/>
      <c r="G108" s="461"/>
      <c r="H108" s="461"/>
      <c r="I108" s="461"/>
      <c r="J108" s="461"/>
      <c r="K108" s="461"/>
      <c r="L108" s="461"/>
      <c r="M108" s="230">
        <f t="shared" si="36"/>
        <v>0</v>
      </c>
      <c r="N108" s="471"/>
    </row>
    <row r="109" spans="2:15" ht="14.25" customHeight="1" outlineLevel="1">
      <c r="B109" s="460">
        <v>48104</v>
      </c>
      <c r="C109" s="458" t="s">
        <v>287</v>
      </c>
      <c r="D109" s="59"/>
      <c r="E109" s="461">
        <f t="shared" si="37"/>
        <v>0</v>
      </c>
      <c r="F109" s="228"/>
      <c r="G109" s="461"/>
      <c r="H109" s="461"/>
      <c r="I109" s="461"/>
      <c r="J109" s="461"/>
      <c r="K109" s="461"/>
      <c r="L109" s="461"/>
      <c r="M109" s="230">
        <f t="shared" si="36"/>
        <v>0</v>
      </c>
      <c r="N109" s="471"/>
    </row>
    <row r="110" spans="2:15" ht="14.25" customHeight="1" outlineLevel="1">
      <c r="B110" s="460">
        <v>48105</v>
      </c>
      <c r="C110" s="458" t="s">
        <v>288</v>
      </c>
      <c r="D110" s="59"/>
      <c r="E110" s="461">
        <f t="shared" ref="E110:E119" si="38">SUM(G110:L110)</f>
        <v>0</v>
      </c>
      <c r="F110" s="228"/>
      <c r="G110" s="461"/>
      <c r="H110" s="461"/>
      <c r="I110" s="461"/>
      <c r="J110" s="461"/>
      <c r="K110" s="461"/>
      <c r="L110" s="461"/>
      <c r="M110" s="230">
        <f t="shared" si="36"/>
        <v>0</v>
      </c>
      <c r="N110" s="471"/>
    </row>
    <row r="111" spans="2:15" ht="14.25" customHeight="1" outlineLevel="1">
      <c r="B111" s="460">
        <v>48106</v>
      </c>
      <c r="C111" s="458" t="s">
        <v>289</v>
      </c>
      <c r="D111" s="59"/>
      <c r="E111" s="461">
        <f t="shared" si="38"/>
        <v>0</v>
      </c>
      <c r="F111" s="228"/>
      <c r="G111" s="461"/>
      <c r="H111" s="461"/>
      <c r="I111" s="461"/>
      <c r="J111" s="461"/>
      <c r="K111" s="461"/>
      <c r="L111" s="461"/>
      <c r="M111" s="230">
        <f t="shared" si="36"/>
        <v>0</v>
      </c>
      <c r="N111" s="471"/>
    </row>
    <row r="112" spans="2:15" ht="14.25" customHeight="1" outlineLevel="1">
      <c r="B112" s="460">
        <v>48107</v>
      </c>
      <c r="C112" s="458" t="s">
        <v>290</v>
      </c>
      <c r="D112" s="59"/>
      <c r="E112" s="461">
        <f t="shared" si="38"/>
        <v>0</v>
      </c>
      <c r="F112" s="228"/>
      <c r="G112" s="461"/>
      <c r="H112" s="461"/>
      <c r="I112" s="461"/>
      <c r="J112" s="461"/>
      <c r="K112" s="461"/>
      <c r="L112" s="461"/>
      <c r="M112" s="230">
        <f t="shared" si="36"/>
        <v>0</v>
      </c>
      <c r="N112" s="471"/>
    </row>
    <row r="113" spans="2:15" outlineLevel="1">
      <c r="B113" s="460">
        <v>48210</v>
      </c>
      <c r="C113" s="458" t="s">
        <v>102</v>
      </c>
      <c r="D113" s="59"/>
      <c r="E113" s="461">
        <f t="shared" si="38"/>
        <v>0</v>
      </c>
      <c r="F113" s="228"/>
      <c r="G113" s="461"/>
      <c r="H113" s="461"/>
      <c r="I113" s="461"/>
      <c r="J113" s="461"/>
      <c r="K113" s="461"/>
      <c r="L113" s="461"/>
      <c r="M113" s="230">
        <f t="shared" si="36"/>
        <v>0</v>
      </c>
      <c r="N113" s="471"/>
    </row>
    <row r="114" spans="2:15" ht="14.25" customHeight="1" outlineLevel="1">
      <c r="B114" s="460">
        <v>48501</v>
      </c>
      <c r="C114" s="458" t="s">
        <v>291</v>
      </c>
      <c r="D114" s="59"/>
      <c r="E114" s="461">
        <f t="shared" si="38"/>
        <v>0</v>
      </c>
      <c r="F114" s="228"/>
      <c r="G114" s="461"/>
      <c r="H114" s="461"/>
      <c r="I114" s="461"/>
      <c r="J114" s="461"/>
      <c r="K114" s="461"/>
      <c r="L114" s="461"/>
      <c r="M114" s="230">
        <f t="shared" si="36"/>
        <v>0</v>
      </c>
      <c r="N114" s="471"/>
    </row>
    <row r="115" spans="2:15" ht="14.25" customHeight="1" outlineLevel="1">
      <c r="B115" s="460">
        <v>48502</v>
      </c>
      <c r="C115" s="458" t="s">
        <v>292</v>
      </c>
      <c r="D115" s="59"/>
      <c r="E115" s="461">
        <f t="shared" si="38"/>
        <v>0</v>
      </c>
      <c r="F115" s="228"/>
      <c r="G115" s="461"/>
      <c r="H115" s="461"/>
      <c r="I115" s="461"/>
      <c r="J115" s="461"/>
      <c r="K115" s="461"/>
      <c r="L115" s="461"/>
      <c r="M115" s="230">
        <f t="shared" si="36"/>
        <v>0</v>
      </c>
      <c r="N115" s="471"/>
    </row>
    <row r="116" spans="2:15" ht="14.25" customHeight="1" outlineLevel="1">
      <c r="B116" s="460">
        <v>48504</v>
      </c>
      <c r="C116" s="458" t="s">
        <v>434</v>
      </c>
      <c r="D116" s="59"/>
      <c r="E116" s="461">
        <f t="shared" si="38"/>
        <v>0</v>
      </c>
      <c r="F116" s="228"/>
      <c r="G116" s="461"/>
      <c r="H116" s="461"/>
      <c r="I116" s="461"/>
      <c r="J116" s="461"/>
      <c r="K116" s="461"/>
      <c r="L116" s="461"/>
      <c r="M116" s="230">
        <f t="shared" si="36"/>
        <v>0</v>
      </c>
      <c r="N116" s="471"/>
    </row>
    <row r="117" spans="2:15" ht="14.25" customHeight="1" outlineLevel="1">
      <c r="B117" s="460">
        <v>48521</v>
      </c>
      <c r="C117" s="458" t="s">
        <v>294</v>
      </c>
      <c r="D117" s="59"/>
      <c r="E117" s="461">
        <f t="shared" si="38"/>
        <v>0</v>
      </c>
      <c r="F117" s="228"/>
      <c r="G117" s="461"/>
      <c r="H117" s="461"/>
      <c r="I117" s="461"/>
      <c r="J117" s="461"/>
      <c r="K117" s="461"/>
      <c r="L117" s="461"/>
      <c r="M117" s="230">
        <f t="shared" si="36"/>
        <v>0</v>
      </c>
      <c r="N117" s="471"/>
    </row>
    <row r="118" spans="2:15" ht="14.25" customHeight="1" outlineLevel="1">
      <c r="B118" s="460">
        <v>48522</v>
      </c>
      <c r="C118" s="458" t="s">
        <v>295</v>
      </c>
      <c r="D118" s="59"/>
      <c r="E118" s="461">
        <f t="shared" si="38"/>
        <v>0</v>
      </c>
      <c r="F118" s="228"/>
      <c r="G118" s="461"/>
      <c r="H118" s="461"/>
      <c r="I118" s="461"/>
      <c r="J118" s="461"/>
      <c r="K118" s="461"/>
      <c r="L118" s="461"/>
      <c r="M118" s="230">
        <f t="shared" si="36"/>
        <v>0</v>
      </c>
      <c r="N118" s="471"/>
    </row>
    <row r="119" spans="2:15" ht="14.25" customHeight="1" outlineLevel="1">
      <c r="B119" s="460">
        <v>48523</v>
      </c>
      <c r="C119" s="458" t="s">
        <v>296</v>
      </c>
      <c r="D119" s="59"/>
      <c r="E119" s="461">
        <f t="shared" si="38"/>
        <v>0</v>
      </c>
      <c r="F119" s="228"/>
      <c r="G119" s="461"/>
      <c r="H119" s="461"/>
      <c r="I119" s="461"/>
      <c r="J119" s="461"/>
      <c r="K119" s="461"/>
      <c r="L119" s="461"/>
      <c r="M119" s="230">
        <f t="shared" si="36"/>
        <v>0</v>
      </c>
      <c r="N119" s="471"/>
    </row>
    <row r="120" spans="2:15">
      <c r="B120" s="65" t="s">
        <v>435</v>
      </c>
      <c r="C120" s="66"/>
      <c r="D120" s="59"/>
      <c r="E120" s="462">
        <f>SUBTOTAL(9,E99:E119)</f>
        <v>0</v>
      </c>
      <c r="F120" s="54"/>
      <c r="G120" s="463">
        <f>SUBTOTAL(9,G99:G119)</f>
        <v>0</v>
      </c>
      <c r="H120" s="463">
        <f t="shared" ref="H120:L120" si="39">SUBTOTAL(9,H99:H119)</f>
        <v>0</v>
      </c>
      <c r="I120" s="463">
        <f t="shared" si="39"/>
        <v>0</v>
      </c>
      <c r="J120" s="463">
        <f t="shared" si="39"/>
        <v>0</v>
      </c>
      <c r="K120" s="463">
        <f t="shared" si="39"/>
        <v>0</v>
      </c>
      <c r="L120" s="463">
        <f t="shared" si="39"/>
        <v>0</v>
      </c>
      <c r="M120" s="230">
        <f t="shared" si="36"/>
        <v>0</v>
      </c>
      <c r="N120" s="471"/>
    </row>
    <row r="121" spans="2:15" ht="14.25" customHeight="1">
      <c r="B121" s="73"/>
      <c r="C121" s="74"/>
      <c r="D121" s="59"/>
      <c r="E121" s="75"/>
      <c r="G121" s="75"/>
      <c r="H121" s="75"/>
      <c r="I121" s="75"/>
      <c r="J121" s="75"/>
      <c r="K121" s="75"/>
      <c r="L121" s="75"/>
      <c r="M121" s="75"/>
      <c r="N121" s="75"/>
      <c r="O121" s="75"/>
    </row>
    <row r="122" spans="2:15" ht="14.25" customHeight="1">
      <c r="B122" s="72" t="s">
        <v>298</v>
      </c>
      <c r="C122" s="70"/>
      <c r="D122" s="59"/>
      <c r="E122" s="70"/>
      <c r="F122" s="70"/>
      <c r="G122" s="70"/>
      <c r="H122" s="70"/>
      <c r="I122" s="70"/>
      <c r="J122" s="70"/>
      <c r="K122" s="70"/>
      <c r="L122" s="70"/>
      <c r="M122" s="70"/>
      <c r="N122" s="70"/>
      <c r="O122" s="70"/>
    </row>
    <row r="123" spans="2:15" ht="15" customHeight="1" outlineLevel="1">
      <c r="B123" s="460">
        <v>57613</v>
      </c>
      <c r="C123" s="458" t="s">
        <v>502</v>
      </c>
      <c r="D123" s="59"/>
      <c r="E123" s="461">
        <f>SUM(G123:L123)</f>
        <v>0</v>
      </c>
      <c r="F123" s="228"/>
      <c r="G123" s="461"/>
      <c r="H123" s="461"/>
      <c r="I123" s="461"/>
      <c r="J123" s="461"/>
      <c r="K123" s="461"/>
      <c r="L123" s="461"/>
      <c r="M123" s="230">
        <f>E123-SUM(G123:L123)</f>
        <v>0</v>
      </c>
      <c r="N123" s="471"/>
    </row>
    <row r="124" spans="2:15" ht="15" customHeight="1" outlineLevel="1">
      <c r="B124" s="460">
        <v>57623</v>
      </c>
      <c r="C124" s="458" t="s">
        <v>503</v>
      </c>
      <c r="D124" s="59"/>
      <c r="E124" s="461">
        <f>SUM(G124:L124)</f>
        <v>0</v>
      </c>
      <c r="F124" s="228"/>
      <c r="G124" s="461"/>
      <c r="H124" s="461"/>
      <c r="I124" s="461"/>
      <c r="J124" s="461"/>
      <c r="K124" s="461"/>
      <c r="L124" s="461"/>
      <c r="M124" s="230">
        <f>E124-SUM(G124:L124)</f>
        <v>0</v>
      </c>
      <c r="N124" s="471"/>
    </row>
    <row r="125" spans="2:15">
      <c r="B125" s="65" t="s">
        <v>436</v>
      </c>
      <c r="C125" s="66"/>
      <c r="D125" s="59"/>
      <c r="E125" s="462">
        <f>SUBTOTAL(9,E123:E124)</f>
        <v>0</v>
      </c>
      <c r="F125" s="54"/>
      <c r="G125" s="463">
        <f>SUBTOTAL(9,G123:G124)</f>
        <v>0</v>
      </c>
      <c r="H125" s="463">
        <f t="shared" ref="H125:L125" si="40">SUBTOTAL(9,H123:H124)</f>
        <v>0</v>
      </c>
      <c r="I125" s="463">
        <f t="shared" si="40"/>
        <v>0</v>
      </c>
      <c r="J125" s="463">
        <f t="shared" si="40"/>
        <v>0</v>
      </c>
      <c r="K125" s="463">
        <f t="shared" si="40"/>
        <v>0</v>
      </c>
      <c r="L125" s="463">
        <f t="shared" si="40"/>
        <v>0</v>
      </c>
      <c r="M125" s="230">
        <f>E125-SUM(G125:L125)</f>
        <v>0</v>
      </c>
      <c r="N125" s="471"/>
    </row>
    <row r="126" spans="2:15" ht="14.25" customHeight="1">
      <c r="B126" s="73"/>
      <c r="C126" s="74"/>
      <c r="D126" s="59"/>
      <c r="E126" s="75"/>
      <c r="G126" s="75"/>
      <c r="H126" s="75"/>
      <c r="I126" s="75"/>
      <c r="J126" s="75"/>
      <c r="K126" s="75"/>
      <c r="L126" s="75"/>
      <c r="M126" s="75"/>
      <c r="N126" s="75"/>
      <c r="O126" s="75"/>
    </row>
    <row r="127" spans="2:15" ht="14.25" customHeight="1">
      <c r="B127" s="72" t="s">
        <v>183</v>
      </c>
      <c r="C127" s="70"/>
      <c r="D127" s="59"/>
      <c r="E127" s="75"/>
      <c r="G127" s="75"/>
      <c r="H127" s="75"/>
      <c r="I127" s="75"/>
      <c r="J127" s="75"/>
      <c r="K127" s="75"/>
      <c r="L127" s="75"/>
      <c r="M127" s="75"/>
      <c r="N127" s="75"/>
    </row>
    <row r="128" spans="2:15" ht="14.25" customHeight="1">
      <c r="B128" s="466">
        <v>36901</v>
      </c>
      <c r="C128" s="459" t="s">
        <v>301</v>
      </c>
      <c r="D128" s="59"/>
      <c r="E128" s="462">
        <f>SUBTOTAL(9,E33:E127)*$F$4</f>
        <v>0</v>
      </c>
      <c r="G128" s="462">
        <f>SUBTOTAL(9,G33:G127)*$F$4</f>
        <v>0</v>
      </c>
      <c r="H128" s="462">
        <f t="shared" ref="H128:L128" si="41">SUBTOTAL(9,H33:H127)*$F$4</f>
        <v>0</v>
      </c>
      <c r="I128" s="462">
        <f t="shared" si="41"/>
        <v>0</v>
      </c>
      <c r="J128" s="462">
        <f t="shared" si="41"/>
        <v>0</v>
      </c>
      <c r="K128" s="462">
        <f t="shared" si="41"/>
        <v>0</v>
      </c>
      <c r="L128" s="462">
        <f t="shared" si="41"/>
        <v>0</v>
      </c>
      <c r="M128" s="231">
        <f>E128-SUM(G128:L128)</f>
        <v>0</v>
      </c>
      <c r="N128" s="6"/>
    </row>
    <row r="129" spans="1:15" ht="14.25" customHeight="1">
      <c r="B129" s="71"/>
      <c r="C129" s="71"/>
      <c r="D129" s="59"/>
      <c r="E129" s="467"/>
      <c r="G129" s="467"/>
      <c r="H129" s="467"/>
      <c r="I129" s="467"/>
      <c r="J129" s="467"/>
      <c r="K129" s="467"/>
      <c r="L129" s="467"/>
      <c r="N129" s="6"/>
    </row>
    <row r="130" spans="1:15" ht="14.25" customHeight="1">
      <c r="B130" s="65" t="s">
        <v>440</v>
      </c>
      <c r="C130" s="65"/>
      <c r="D130" s="59"/>
      <c r="E130" s="462">
        <f>SUBTOTAL(9,E38:E125)</f>
        <v>0</v>
      </c>
      <c r="F130" s="96"/>
      <c r="G130" s="462">
        <f>SUBTOTAL(9,G38:G125)</f>
        <v>0</v>
      </c>
      <c r="H130" s="462">
        <f t="shared" ref="H130:L130" si="42">SUBTOTAL(9,H38:H125)</f>
        <v>0</v>
      </c>
      <c r="I130" s="462">
        <f t="shared" si="42"/>
        <v>0</v>
      </c>
      <c r="J130" s="462">
        <f t="shared" si="42"/>
        <v>0</v>
      </c>
      <c r="K130" s="462">
        <f t="shared" si="42"/>
        <v>0</v>
      </c>
      <c r="L130" s="462">
        <f t="shared" si="42"/>
        <v>0</v>
      </c>
      <c r="M130" s="231"/>
      <c r="N130" s="6"/>
    </row>
    <row r="131" spans="1:15" ht="14.25" customHeight="1">
      <c r="B131" s="71"/>
      <c r="C131" s="71"/>
      <c r="D131" s="59"/>
      <c r="E131" s="9"/>
      <c r="G131" s="9"/>
      <c r="H131" s="9"/>
      <c r="I131" s="9"/>
      <c r="J131" s="9"/>
      <c r="K131" s="9"/>
      <c r="L131" s="9"/>
      <c r="N131" s="6"/>
    </row>
    <row r="132" spans="1:15" ht="14.25" customHeight="1">
      <c r="B132" s="65" t="s">
        <v>442</v>
      </c>
      <c r="C132" s="65"/>
      <c r="D132" s="76"/>
      <c r="E132" s="462">
        <f>(E130+E33)+E128</f>
        <v>0</v>
      </c>
      <c r="F132" s="96"/>
      <c r="G132" s="462">
        <f>(G130+G33)+G128</f>
        <v>0</v>
      </c>
      <c r="H132" s="462">
        <f t="shared" ref="H132:L132" si="43">(H130+H33)+H128</f>
        <v>0</v>
      </c>
      <c r="I132" s="462">
        <f t="shared" si="43"/>
        <v>0</v>
      </c>
      <c r="J132" s="462">
        <f t="shared" si="43"/>
        <v>0</v>
      </c>
      <c r="K132" s="462">
        <f t="shared" si="43"/>
        <v>0</v>
      </c>
      <c r="L132" s="462">
        <f t="shared" si="43"/>
        <v>0</v>
      </c>
      <c r="M132" s="231"/>
      <c r="N132" s="6"/>
    </row>
    <row r="133" spans="1:15" ht="19.5" customHeight="1">
      <c r="B133" s="66"/>
      <c r="C133" s="66"/>
      <c r="D133" s="59"/>
      <c r="E133" s="10"/>
      <c r="G133" s="10"/>
      <c r="H133" s="10"/>
      <c r="I133" s="10"/>
      <c r="J133" s="10"/>
      <c r="K133" s="10"/>
      <c r="L133" s="10"/>
      <c r="N133" s="6"/>
    </row>
    <row r="134" spans="1:15" ht="14.25" customHeight="1">
      <c r="B134" s="65" t="s">
        <v>504</v>
      </c>
      <c r="C134" s="65"/>
      <c r="D134" s="59"/>
      <c r="E134" s="468">
        <f>E13-E132</f>
        <v>0</v>
      </c>
      <c r="G134" s="468">
        <f t="shared" ref="G134:L134" si="44">G13-G132</f>
        <v>0</v>
      </c>
      <c r="H134" s="468">
        <f t="shared" si="44"/>
        <v>0</v>
      </c>
      <c r="I134" s="468">
        <f t="shared" si="44"/>
        <v>0</v>
      </c>
      <c r="J134" s="468">
        <f t="shared" si="44"/>
        <v>0</v>
      </c>
      <c r="K134" s="468">
        <f t="shared" si="44"/>
        <v>0</v>
      </c>
      <c r="L134" s="468">
        <f t="shared" si="44"/>
        <v>0</v>
      </c>
      <c r="M134" s="231"/>
      <c r="N134" s="6"/>
    </row>
    <row r="135" spans="1:15" ht="14.25" customHeight="1">
      <c r="C135" s="65"/>
      <c r="D135" s="59"/>
      <c r="E135" s="75"/>
      <c r="G135" s="75"/>
      <c r="H135" s="75"/>
      <c r="I135" s="75"/>
      <c r="J135" s="75"/>
      <c r="K135" s="75"/>
      <c r="L135" s="75"/>
      <c r="M135" s="82"/>
      <c r="N135" s="6"/>
    </row>
    <row r="136" spans="1:15" ht="14.25" customHeight="1">
      <c r="C136" s="66"/>
      <c r="D136" s="59"/>
      <c r="E136" s="75"/>
      <c r="G136" s="75"/>
      <c r="H136" s="75"/>
      <c r="I136" s="75"/>
      <c r="J136" s="75"/>
      <c r="K136" s="75"/>
      <c r="L136" s="75"/>
      <c r="N136" s="6"/>
    </row>
    <row r="137" spans="1:15">
      <c r="C137" s="65"/>
      <c r="D137" s="59"/>
      <c r="E137" s="75"/>
      <c r="G137" s="75"/>
      <c r="H137" s="75"/>
      <c r="I137" s="75"/>
      <c r="J137" s="75"/>
      <c r="K137" s="75"/>
      <c r="L137" s="75"/>
      <c r="N137" s="6"/>
    </row>
    <row r="138" spans="1:15" ht="21" customHeight="1">
      <c r="B138" s="68"/>
      <c r="C138" s="65"/>
      <c r="D138" s="59"/>
      <c r="E138" s="13"/>
      <c r="G138" s="13"/>
      <c r="N138" s="228"/>
    </row>
    <row r="139" spans="1:15" ht="14.25" customHeight="1">
      <c r="B139" s="68"/>
      <c r="C139" s="65"/>
      <c r="D139" s="59"/>
      <c r="E139" s="13"/>
      <c r="G139" s="13"/>
      <c r="N139" s="228"/>
    </row>
    <row r="140" spans="1:15" ht="14.25" customHeight="1">
      <c r="B140" s="68"/>
      <c r="C140" s="65"/>
      <c r="D140" s="59"/>
      <c r="E140" s="13"/>
      <c r="G140" s="13"/>
      <c r="N140" s="80"/>
      <c r="O140" s="7"/>
    </row>
    <row r="141" spans="1:15" ht="14.25" customHeight="1">
      <c r="B141" s="68"/>
      <c r="C141" s="65"/>
      <c r="D141" s="59"/>
      <c r="E141" s="13"/>
      <c r="G141" s="13"/>
      <c r="N141" s="228"/>
    </row>
    <row r="142" spans="1:15" ht="15" customHeight="1">
      <c r="B142" s="68"/>
      <c r="E142" s="77" t="s">
        <v>323</v>
      </c>
      <c r="G142" s="13"/>
      <c r="I142" s="77" t="s">
        <v>324</v>
      </c>
      <c r="J142" s="77"/>
      <c r="K142" s="77" t="s">
        <v>325</v>
      </c>
      <c r="L142" s="77" t="s">
        <v>325</v>
      </c>
      <c r="M142" s="82"/>
      <c r="N142" s="228"/>
    </row>
    <row r="143" spans="1:15" ht="54" customHeight="1">
      <c r="B143" s="599" t="s">
        <v>326</v>
      </c>
      <c r="C143" s="600"/>
      <c r="D143" s="600"/>
      <c r="E143" s="601"/>
      <c r="F143" s="602"/>
      <c r="G143" s="602"/>
      <c r="H143" s="603"/>
      <c r="I143" s="604"/>
      <c r="J143" s="605"/>
      <c r="K143" s="475"/>
      <c r="L143" s="476"/>
      <c r="N143" s="228"/>
    </row>
    <row r="144" spans="1:15" s="7" customFormat="1" ht="69.75" customHeight="1">
      <c r="A144" s="54"/>
      <c r="B144" s="599" t="s">
        <v>327</v>
      </c>
      <c r="C144" s="600"/>
      <c r="D144" s="600"/>
      <c r="E144" s="601"/>
      <c r="F144" s="602"/>
      <c r="G144" s="602"/>
      <c r="H144" s="603"/>
      <c r="I144" s="604"/>
      <c r="J144" s="605"/>
      <c r="K144" s="476"/>
      <c r="L144" s="476"/>
      <c r="M144" s="79"/>
      <c r="N144" s="228"/>
      <c r="O144" s="6"/>
    </row>
    <row r="145" spans="3:17" ht="15" customHeight="1">
      <c r="D145" s="78"/>
    </row>
    <row r="146" spans="3:17">
      <c r="D146" s="78"/>
    </row>
    <row r="147" spans="3:17" ht="15" customHeight="1">
      <c r="D147" s="78"/>
    </row>
    <row r="149" spans="3:17" ht="15" customHeight="1"/>
    <row r="150" spans="3:17" ht="15" customHeight="1"/>
    <row r="151" spans="3:17" ht="14.25" customHeight="1"/>
    <row r="152" spans="3:17" ht="14.25" customHeight="1"/>
    <row r="153" spans="3:17" ht="14.25" customHeight="1"/>
    <row r="154" spans="3:17" s="51" customFormat="1" ht="14.25" customHeight="1">
      <c r="C154" s="52"/>
      <c r="D154" s="53"/>
      <c r="M154" s="79"/>
      <c r="O154" s="6"/>
      <c r="P154" s="6"/>
      <c r="Q154" s="6"/>
    </row>
    <row r="155" spans="3:17" s="51" customFormat="1" ht="63.75" customHeight="1">
      <c r="C155" s="52"/>
      <c r="D155" s="53"/>
      <c r="M155" s="79"/>
      <c r="O155" s="6"/>
      <c r="P155" s="6"/>
      <c r="Q155" s="6"/>
    </row>
    <row r="156" spans="3:17" s="51" customFormat="1" ht="84.75" customHeight="1">
      <c r="C156" s="52"/>
      <c r="D156" s="53"/>
      <c r="M156" s="79"/>
      <c r="O156" s="6"/>
      <c r="P156" s="6"/>
      <c r="Q156" s="6"/>
    </row>
    <row r="157" spans="3:17" s="51" customFormat="1" ht="48.75" customHeight="1">
      <c r="C157" s="52"/>
      <c r="D157" s="53"/>
      <c r="M157" s="79"/>
      <c r="O157" s="6"/>
      <c r="P157" s="6"/>
      <c r="Q157" s="6"/>
    </row>
  </sheetData>
  <mergeCells count="15">
    <mergeCell ref="B144:D144"/>
    <mergeCell ref="E144:H144"/>
    <mergeCell ref="I144:J144"/>
    <mergeCell ref="B143:D143"/>
    <mergeCell ref="E143:H143"/>
    <mergeCell ref="I143:J143"/>
    <mergeCell ref="B33:C33"/>
    <mergeCell ref="B35:C35"/>
    <mergeCell ref="C2:N2"/>
    <mergeCell ref="F4:G4"/>
    <mergeCell ref="I4:J4"/>
    <mergeCell ref="K4:L4"/>
    <mergeCell ref="B6:B7"/>
    <mergeCell ref="C6:C7"/>
    <mergeCell ref="E6:E7"/>
  </mergeCells>
  <conditionalFormatting sqref="E138:E141">
    <cfRule type="cellIs" dxfId="9" priority="2" operator="notEqual">
      <formula>0</formula>
    </cfRule>
  </conditionalFormatting>
  <conditionalFormatting sqref="G138:G142">
    <cfRule type="cellIs" dxfId="8" priority="1" operator="notEqual">
      <formula>0</formula>
    </cfRule>
  </conditionalFormatting>
  <dataValidations count="1">
    <dataValidation type="list" allowBlank="1" showInputMessage="1" showErrorMessage="1" sqref="F4" xr:uid="{34B64155-9FB7-4236-A7E2-3EF26BF9B628}">
      <formula1>LEVY</formula1>
    </dataValidation>
  </dataValidations>
  <pageMargins left="0.70866141732283472" right="0.70866141732283472" top="0.74803149606299213" bottom="0.74803149606299213" header="0.31496062992125984" footer="0.31496062992125984"/>
  <pageSetup paperSize="9" scale="50" fitToHeight="3" orientation="portrait" r:id="rId1"/>
  <rowBreaks count="1" manualBreakCount="1">
    <brk id="121" min="1" max="10"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DF74-7CD2-446B-A142-5CF1B50DD460}">
  <sheetPr codeName="Sheet6"/>
  <dimension ref="A1:U157"/>
  <sheetViews>
    <sheetView showGridLines="0" topLeftCell="A133" zoomScaleNormal="100" zoomScalePageLayoutView="130" workbookViewId="0">
      <selection activeCell="C138" sqref="C138"/>
    </sheetView>
  </sheetViews>
  <sheetFormatPr defaultColWidth="9.109375" defaultRowHeight="13.8" outlineLevelRow="1"/>
  <cols>
    <col min="1" max="1" width="2.44140625" style="51" customWidth="1"/>
    <col min="2" max="2" width="10.44140625" style="51" customWidth="1"/>
    <col min="3" max="3" width="56.5546875" style="52" customWidth="1"/>
    <col min="4" max="4" width="6.5546875" style="53" customWidth="1"/>
    <col min="5" max="5" width="18.44140625" style="51" customWidth="1"/>
    <col min="6" max="6" width="4" style="51" customWidth="1"/>
    <col min="7" max="7" width="12.5546875" style="51" customWidth="1"/>
    <col min="8" max="8" width="14.44140625" style="51" customWidth="1"/>
    <col min="9" max="9" width="12.5546875" style="51" customWidth="1"/>
    <col min="10" max="10" width="14.88671875" style="51" customWidth="1"/>
    <col min="11" max="12" width="12.5546875" style="51" customWidth="1"/>
    <col min="13" max="13" width="9.44140625" style="79" customWidth="1"/>
    <col min="14" max="14" width="28.44140625" style="51" customWidth="1"/>
    <col min="15" max="15" width="24.88671875" style="51" customWidth="1"/>
    <col min="16" max="16" width="14.44140625" style="51" customWidth="1"/>
    <col min="17" max="17" width="12.44140625" style="51" customWidth="1"/>
    <col min="18" max="18" width="9.109375" style="51"/>
    <col min="19" max="16384" width="9.109375" style="6"/>
  </cols>
  <sheetData>
    <row r="1" spans="1:19">
      <c r="N1" s="54"/>
    </row>
    <row r="2" spans="1:19" ht="41.25" customHeight="1">
      <c r="N2" s="606"/>
      <c r="O2" s="606"/>
      <c r="P2" s="606"/>
      <c r="Q2" s="606"/>
      <c r="R2" s="606"/>
    </row>
    <row r="3" spans="1:19" ht="18" thickBot="1">
      <c r="N3" s="90"/>
      <c r="O3" s="91"/>
      <c r="P3" s="90"/>
      <c r="Q3" s="90"/>
    </row>
    <row r="4" spans="1:19" ht="27" thickBot="1">
      <c r="B4" s="55"/>
      <c r="C4" s="55" t="s">
        <v>473</v>
      </c>
      <c r="D4" s="56"/>
      <c r="E4" s="57" t="s">
        <v>474</v>
      </c>
      <c r="F4" s="593">
        <v>0</v>
      </c>
      <c r="G4" s="594"/>
      <c r="H4" s="56"/>
      <c r="I4" s="595"/>
      <c r="J4" s="595"/>
      <c r="K4" s="596"/>
      <c r="L4" s="596"/>
      <c r="N4" s="90"/>
      <c r="O4" s="91"/>
      <c r="P4" s="90"/>
      <c r="Q4" s="90"/>
    </row>
    <row r="5" spans="1:19">
      <c r="B5" s="54"/>
      <c r="C5" s="54"/>
      <c r="D5" s="58"/>
      <c r="H5" s="54"/>
      <c r="M5" s="59"/>
      <c r="N5" s="54"/>
    </row>
    <row r="6" spans="1:19" ht="41.4">
      <c r="B6" s="597" t="s">
        <v>475</v>
      </c>
      <c r="C6" s="598" t="s">
        <v>219</v>
      </c>
      <c r="D6" s="60"/>
      <c r="E6" s="598" t="s">
        <v>476</v>
      </c>
      <c r="F6" s="54"/>
      <c r="G6" s="227" t="s">
        <v>477</v>
      </c>
      <c r="H6" s="227" t="s">
        <v>478</v>
      </c>
      <c r="I6" s="227" t="s">
        <v>479</v>
      </c>
      <c r="J6" s="227" t="s">
        <v>480</v>
      </c>
      <c r="K6" s="227" t="s">
        <v>481</v>
      </c>
      <c r="L6" s="227" t="s">
        <v>482</v>
      </c>
      <c r="N6" s="606"/>
      <c r="O6" s="606"/>
      <c r="P6" s="606"/>
      <c r="Q6" s="606"/>
      <c r="R6" s="606"/>
    </row>
    <row r="7" spans="1:19" ht="18" customHeight="1">
      <c r="B7" s="597"/>
      <c r="C7" s="597"/>
      <c r="D7" s="61"/>
      <c r="E7" s="597"/>
      <c r="G7" s="247" t="str">
        <f>'Summary Sheet'!B22</f>
        <v/>
      </c>
      <c r="H7" s="247" t="str">
        <f>'Summary Sheet'!C22</f>
        <v/>
      </c>
      <c r="I7" s="247" t="str">
        <f>'Summary Sheet'!D22</f>
        <v/>
      </c>
      <c r="J7" s="247" t="str">
        <f>'Summary Sheet'!E22</f>
        <v/>
      </c>
      <c r="K7" s="247" t="str">
        <f>'Summary Sheet'!F22</f>
        <v/>
      </c>
      <c r="L7" s="247" t="str">
        <f>'Summary Sheet'!G22</f>
        <v/>
      </c>
      <c r="M7" s="59"/>
      <c r="N7" s="63" t="s">
        <v>483</v>
      </c>
      <c r="O7" s="64">
        <f>E132</f>
        <v>0</v>
      </c>
      <c r="S7" s="51"/>
    </row>
    <row r="8" spans="1:19" ht="32.25" customHeight="1">
      <c r="B8" s="62" t="s">
        <v>484</v>
      </c>
      <c r="D8" s="59"/>
      <c r="E8" s="13"/>
      <c r="G8" s="13"/>
      <c r="H8" s="13"/>
      <c r="I8" s="13"/>
      <c r="J8" s="13"/>
      <c r="K8" s="13"/>
      <c r="L8" s="13"/>
      <c r="M8" s="83" t="s">
        <v>485</v>
      </c>
      <c r="N8" s="63" t="s">
        <v>486</v>
      </c>
      <c r="O8" s="64">
        <f>SUM(G132:L132)</f>
        <v>0</v>
      </c>
      <c r="S8" s="51"/>
    </row>
    <row r="9" spans="1:19" ht="15.6">
      <c r="B9" s="469" t="s">
        <v>487</v>
      </c>
      <c r="C9" s="458" t="s">
        <v>488</v>
      </c>
      <c r="D9" s="59"/>
      <c r="E9" s="470"/>
      <c r="G9" s="470"/>
      <c r="H9" s="470">
        <f>G137</f>
        <v>0</v>
      </c>
      <c r="I9" s="470">
        <f t="shared" ref="I9:L9" si="0">H137</f>
        <v>0</v>
      </c>
      <c r="J9" s="470">
        <f t="shared" si="0"/>
        <v>0</v>
      </c>
      <c r="K9" s="470">
        <f t="shared" si="0"/>
        <v>0</v>
      </c>
      <c r="L9" s="470">
        <f t="shared" si="0"/>
        <v>0</v>
      </c>
      <c r="M9" s="59"/>
      <c r="N9" s="610" t="s">
        <v>489</v>
      </c>
      <c r="O9" s="610"/>
      <c r="P9" s="610"/>
      <c r="Q9" s="610"/>
      <c r="R9" s="610"/>
    </row>
    <row r="10" spans="1:19" ht="14.4" thickBot="1">
      <c r="B10" s="469">
        <v>4150</v>
      </c>
      <c r="C10" s="458" t="s">
        <v>490</v>
      </c>
      <c r="D10" s="59"/>
      <c r="E10" s="462">
        <f>SUM(G10:L10)</f>
        <v>0</v>
      </c>
      <c r="F10" s="228"/>
      <c r="G10" s="461"/>
      <c r="H10" s="461"/>
      <c r="I10" s="461"/>
      <c r="J10" s="461"/>
      <c r="K10" s="461"/>
      <c r="L10" s="461"/>
      <c r="M10" s="230">
        <f>E10-SUM(G10:L10)</f>
        <v>0</v>
      </c>
      <c r="N10" s="607"/>
      <c r="O10" s="608"/>
      <c r="P10" s="608"/>
      <c r="Q10" s="608"/>
      <c r="R10" s="609"/>
    </row>
    <row r="11" spans="1:19" ht="14.4" thickBot="1">
      <c r="B11" s="469">
        <v>4450</v>
      </c>
      <c r="C11" s="458" t="s">
        <v>491</v>
      </c>
      <c r="D11" s="59"/>
      <c r="E11" s="462">
        <f>SUM(G11:L11)</f>
        <v>0</v>
      </c>
      <c r="F11" s="228"/>
      <c r="G11" s="461"/>
      <c r="H11" s="461"/>
      <c r="I11" s="461"/>
      <c r="J11" s="461"/>
      <c r="K11" s="461"/>
      <c r="L11" s="461"/>
      <c r="M11" s="230">
        <f t="shared" ref="M11:M13" si="1">E11-SUM(G11:L11)</f>
        <v>0</v>
      </c>
      <c r="N11" s="607"/>
      <c r="O11" s="608"/>
      <c r="P11" s="608"/>
      <c r="Q11" s="608"/>
      <c r="R11" s="609"/>
    </row>
    <row r="12" spans="1:19" ht="14.4" thickBot="1">
      <c r="B12" s="469">
        <v>4450</v>
      </c>
      <c r="C12" s="458" t="s">
        <v>492</v>
      </c>
      <c r="D12" s="59"/>
      <c r="E12" s="462">
        <f>SUM(G12:L12)</f>
        <v>0</v>
      </c>
      <c r="F12" s="228"/>
      <c r="G12" s="461"/>
      <c r="H12" s="461"/>
      <c r="I12" s="461"/>
      <c r="J12" s="461"/>
      <c r="K12" s="461"/>
      <c r="L12" s="461"/>
      <c r="M12" s="230">
        <f t="shared" si="1"/>
        <v>0</v>
      </c>
      <c r="N12" s="607"/>
      <c r="O12" s="608"/>
      <c r="P12" s="608"/>
      <c r="Q12" s="608"/>
      <c r="R12" s="609"/>
      <c r="S12" s="7"/>
    </row>
    <row r="13" spans="1:19" ht="14.4" thickBot="1">
      <c r="B13" s="65" t="s">
        <v>493</v>
      </c>
      <c r="C13" s="66"/>
      <c r="D13" s="59"/>
      <c r="E13" s="462">
        <f>SUM(G13:L13)</f>
        <v>0</v>
      </c>
      <c r="F13" s="54"/>
      <c r="G13" s="463">
        <f>SUM(G9:G12)</f>
        <v>0</v>
      </c>
      <c r="H13" s="463">
        <f>SUM(H9:H12)</f>
        <v>0</v>
      </c>
      <c r="I13" s="463">
        <f>SUM(I9:I12)</f>
        <v>0</v>
      </c>
      <c r="J13" s="463">
        <f t="shared" ref="J13:L13" si="2">SUM(J9:J12)</f>
        <v>0</v>
      </c>
      <c r="K13" s="463">
        <f t="shared" si="2"/>
        <v>0</v>
      </c>
      <c r="L13" s="463">
        <f t="shared" si="2"/>
        <v>0</v>
      </c>
      <c r="M13" s="231">
        <f t="shared" si="1"/>
        <v>0</v>
      </c>
      <c r="N13" s="607"/>
      <c r="O13" s="608"/>
      <c r="P13" s="608"/>
      <c r="Q13" s="608"/>
      <c r="R13" s="609"/>
    </row>
    <row r="14" spans="1:19" ht="15">
      <c r="B14" s="55"/>
      <c r="C14" s="55"/>
      <c r="D14" s="59"/>
      <c r="E14" s="12"/>
      <c r="G14" s="12"/>
      <c r="H14" s="12"/>
      <c r="I14" s="12"/>
      <c r="J14" s="12"/>
      <c r="K14" s="12"/>
      <c r="L14" s="12"/>
      <c r="M14" s="59"/>
      <c r="N14" s="228"/>
      <c r="O14" s="228"/>
      <c r="P14" s="228"/>
      <c r="Q14" s="228"/>
      <c r="R14" s="228"/>
      <c r="S14" s="7"/>
    </row>
    <row r="15" spans="1:19" s="7" customFormat="1" ht="26.25" customHeight="1">
      <c r="A15" s="54"/>
      <c r="B15" s="62" t="s">
        <v>494</v>
      </c>
      <c r="C15" s="52"/>
      <c r="D15" s="67" t="s">
        <v>495</v>
      </c>
      <c r="E15" s="12"/>
      <c r="F15" s="51"/>
      <c r="G15" s="12"/>
      <c r="H15" s="12"/>
      <c r="I15" s="12"/>
      <c r="J15" s="12"/>
      <c r="K15" s="12"/>
      <c r="L15" s="12"/>
      <c r="M15" s="68"/>
      <c r="N15" s="228"/>
      <c r="O15" s="228"/>
      <c r="P15" s="228"/>
      <c r="Q15" s="228"/>
      <c r="R15" s="228"/>
      <c r="S15" s="6"/>
    </row>
    <row r="16" spans="1:19" ht="24" customHeight="1" outlineLevel="1" thickBot="1">
      <c r="B16" s="460">
        <v>20101</v>
      </c>
      <c r="C16" s="458" t="s">
        <v>131</v>
      </c>
      <c r="D16" s="69">
        <v>0.27500000000000002</v>
      </c>
      <c r="E16" s="462">
        <f t="shared" ref="E16:E21" si="3">SUM(G16:L16)</f>
        <v>0</v>
      </c>
      <c r="F16" s="228"/>
      <c r="G16" s="461"/>
      <c r="H16" s="461"/>
      <c r="I16" s="461"/>
      <c r="J16" s="461"/>
      <c r="K16" s="461"/>
      <c r="L16" s="461"/>
      <c r="M16" s="230">
        <f>E16-SUM(G16:L16)</f>
        <v>0</v>
      </c>
      <c r="N16" s="607"/>
      <c r="O16" s="608"/>
      <c r="P16" s="608"/>
      <c r="Q16" s="608"/>
      <c r="R16" s="609"/>
    </row>
    <row r="17" spans="1:21" ht="24.75" customHeight="1" outlineLevel="1" thickBot="1">
      <c r="B17" s="460">
        <v>20102</v>
      </c>
      <c r="C17" s="458" t="s">
        <v>135</v>
      </c>
      <c r="D17" s="69">
        <v>0.27500000000000002</v>
      </c>
      <c r="E17" s="462">
        <f t="shared" si="3"/>
        <v>0</v>
      </c>
      <c r="F17" s="228"/>
      <c r="G17" s="461"/>
      <c r="H17" s="461"/>
      <c r="I17" s="461"/>
      <c r="J17" s="461"/>
      <c r="K17" s="461"/>
      <c r="L17" s="461"/>
      <c r="M17" s="230">
        <f t="shared" ref="M17:M22" si="4">E17-SUM(G17:L17)</f>
        <v>0</v>
      </c>
      <c r="N17" s="607"/>
      <c r="O17" s="608"/>
      <c r="P17" s="608"/>
      <c r="Q17" s="608"/>
      <c r="R17" s="609"/>
    </row>
    <row r="18" spans="1:21" s="7" customFormat="1" ht="14.25" customHeight="1" outlineLevel="1" thickBot="1">
      <c r="A18" s="54"/>
      <c r="B18" s="460">
        <v>20103</v>
      </c>
      <c r="C18" s="458" t="s">
        <v>139</v>
      </c>
      <c r="D18" s="69">
        <v>0.16300000000000001</v>
      </c>
      <c r="E18" s="462">
        <f t="shared" si="3"/>
        <v>0</v>
      </c>
      <c r="F18" s="228"/>
      <c r="G18" s="461"/>
      <c r="H18" s="461"/>
      <c r="I18" s="461"/>
      <c r="J18" s="461"/>
      <c r="K18" s="461"/>
      <c r="L18" s="461"/>
      <c r="M18" s="230">
        <f t="shared" si="4"/>
        <v>0</v>
      </c>
      <c r="N18" s="607"/>
      <c r="O18" s="608"/>
      <c r="P18" s="608"/>
      <c r="Q18" s="608"/>
      <c r="R18" s="609"/>
      <c r="S18" s="6"/>
    </row>
    <row r="19" spans="1:21" ht="15" outlineLevel="1" thickBot="1">
      <c r="B19" s="460">
        <v>20151</v>
      </c>
      <c r="C19" s="458" t="s">
        <v>142</v>
      </c>
      <c r="D19" s="69"/>
      <c r="E19" s="462">
        <f t="shared" si="3"/>
        <v>0</v>
      </c>
      <c r="G19" s="474">
        <f t="shared" ref="G19:L19" si="5">+ROUND($D$16*G16,0)</f>
        <v>0</v>
      </c>
      <c r="H19" s="474">
        <f t="shared" si="5"/>
        <v>0</v>
      </c>
      <c r="I19" s="474">
        <f t="shared" si="5"/>
        <v>0</v>
      </c>
      <c r="J19" s="474">
        <f t="shared" si="5"/>
        <v>0</v>
      </c>
      <c r="K19" s="474">
        <f t="shared" si="5"/>
        <v>0</v>
      </c>
      <c r="L19" s="474">
        <f t="shared" si="5"/>
        <v>0</v>
      </c>
      <c r="M19" s="230">
        <f t="shared" si="4"/>
        <v>0</v>
      </c>
      <c r="N19" s="607"/>
      <c r="O19" s="608"/>
      <c r="P19" s="608"/>
      <c r="Q19" s="608"/>
      <c r="R19" s="609"/>
      <c r="S19" s="11"/>
    </row>
    <row r="20" spans="1:21" ht="15" customHeight="1" outlineLevel="1" thickBot="1">
      <c r="B20" s="460">
        <v>20152</v>
      </c>
      <c r="C20" s="458" t="s">
        <v>137</v>
      </c>
      <c r="D20" s="69"/>
      <c r="E20" s="462">
        <f t="shared" si="3"/>
        <v>0</v>
      </c>
      <c r="G20" s="474">
        <f t="shared" ref="G20:L20" si="6">+ROUND($D$17*G17,0)</f>
        <v>0</v>
      </c>
      <c r="H20" s="474">
        <f t="shared" si="6"/>
        <v>0</v>
      </c>
      <c r="I20" s="474">
        <f t="shared" si="6"/>
        <v>0</v>
      </c>
      <c r="J20" s="474">
        <f t="shared" si="6"/>
        <v>0</v>
      </c>
      <c r="K20" s="474">
        <f t="shared" si="6"/>
        <v>0</v>
      </c>
      <c r="L20" s="474">
        <f t="shared" si="6"/>
        <v>0</v>
      </c>
      <c r="M20" s="230">
        <f t="shared" si="4"/>
        <v>0</v>
      </c>
      <c r="N20" s="607"/>
      <c r="O20" s="608"/>
      <c r="P20" s="608"/>
      <c r="Q20" s="608"/>
      <c r="R20" s="609"/>
      <c r="S20" s="11"/>
      <c r="T20" s="11"/>
      <c r="U20" s="11"/>
    </row>
    <row r="21" spans="1:21" ht="15" customHeight="1" outlineLevel="1" thickBot="1">
      <c r="B21" s="460">
        <v>20153</v>
      </c>
      <c r="C21" s="458" t="s">
        <v>141</v>
      </c>
      <c r="D21" s="69"/>
      <c r="E21" s="462">
        <f t="shared" si="3"/>
        <v>0</v>
      </c>
      <c r="G21" s="474">
        <f t="shared" ref="G21:L21" si="7">+ROUND($D$18*G18,0)</f>
        <v>0</v>
      </c>
      <c r="H21" s="474">
        <f t="shared" si="7"/>
        <v>0</v>
      </c>
      <c r="I21" s="474">
        <f t="shared" si="7"/>
        <v>0</v>
      </c>
      <c r="J21" s="474">
        <f t="shared" si="7"/>
        <v>0</v>
      </c>
      <c r="K21" s="474">
        <f t="shared" si="7"/>
        <v>0</v>
      </c>
      <c r="L21" s="474">
        <f t="shared" si="7"/>
        <v>0</v>
      </c>
      <c r="M21" s="230"/>
      <c r="N21" s="471"/>
      <c r="O21" s="477"/>
      <c r="P21" s="477"/>
      <c r="Q21" s="477"/>
      <c r="R21" s="478"/>
      <c r="S21" s="11"/>
      <c r="T21" s="11"/>
      <c r="U21" s="11"/>
    </row>
    <row r="22" spans="1:21" ht="14.4" thickBot="1">
      <c r="B22" s="65" t="s">
        <v>496</v>
      </c>
      <c r="C22" s="66"/>
      <c r="D22" s="59"/>
      <c r="E22" s="462">
        <f>SUBTOTAL(9,E16:E21)</f>
        <v>0</v>
      </c>
      <c r="F22" s="54"/>
      <c r="G22" s="463">
        <f>SUBTOTAL(9,G16:G21)</f>
        <v>0</v>
      </c>
      <c r="H22" s="463">
        <f t="shared" ref="H22:L22" si="8">SUBTOTAL(9,H16:H21)</f>
        <v>0</v>
      </c>
      <c r="I22" s="463">
        <f t="shared" si="8"/>
        <v>0</v>
      </c>
      <c r="J22" s="463">
        <f t="shared" si="8"/>
        <v>0</v>
      </c>
      <c r="K22" s="463">
        <f t="shared" si="8"/>
        <v>0</v>
      </c>
      <c r="L22" s="463">
        <f t="shared" si="8"/>
        <v>0</v>
      </c>
      <c r="M22" s="230">
        <f t="shared" si="4"/>
        <v>0</v>
      </c>
      <c r="N22" s="607"/>
      <c r="O22" s="608"/>
      <c r="P22" s="608"/>
      <c r="Q22" s="608"/>
      <c r="R22" s="609"/>
    </row>
    <row r="23" spans="1:21" ht="14.4">
      <c r="B23" s="55"/>
      <c r="C23" s="70"/>
      <c r="D23" s="59"/>
      <c r="E23" s="13"/>
      <c r="G23" s="13"/>
      <c r="H23" s="13"/>
      <c r="I23" s="13"/>
      <c r="J23" s="13"/>
      <c r="K23" s="13"/>
      <c r="L23" s="13"/>
      <c r="M23" s="13"/>
      <c r="N23" s="13"/>
      <c r="O23" s="13"/>
      <c r="P23" s="13"/>
      <c r="Q23" s="13"/>
      <c r="R23" s="13"/>
      <c r="T23" s="11"/>
      <c r="U23" s="11"/>
    </row>
    <row r="24" spans="1:21" ht="14.25" customHeight="1">
      <c r="B24" s="62" t="s">
        <v>497</v>
      </c>
      <c r="D24" s="59"/>
      <c r="E24" s="13"/>
      <c r="G24" s="13"/>
      <c r="H24" s="13"/>
      <c r="I24" s="13"/>
      <c r="J24" s="13"/>
      <c r="K24" s="13"/>
      <c r="L24" s="13"/>
      <c r="M24" s="13"/>
      <c r="N24" s="13"/>
      <c r="O24" s="13"/>
      <c r="P24" s="13"/>
      <c r="Q24" s="13"/>
      <c r="R24" s="13"/>
      <c r="T24" s="11"/>
      <c r="U24" s="11"/>
    </row>
    <row r="25" spans="1:21" ht="14.25" customHeight="1" outlineLevel="1" thickBot="1">
      <c r="B25" s="460">
        <v>20201</v>
      </c>
      <c r="C25" s="458" t="s">
        <v>151</v>
      </c>
      <c r="D25" s="69">
        <v>0.27500000000000002</v>
      </c>
      <c r="E25" s="462">
        <f t="shared" ref="E25:E27" si="9">SUM(G25:L25)</f>
        <v>0</v>
      </c>
      <c r="F25" s="228"/>
      <c r="G25" s="461"/>
      <c r="H25" s="461"/>
      <c r="I25" s="461"/>
      <c r="J25" s="461"/>
      <c r="K25" s="461"/>
      <c r="L25" s="461"/>
      <c r="M25" s="230">
        <f t="shared" ref="M25:M33" si="10">E25-SUM(G25:L25)</f>
        <v>0</v>
      </c>
      <c r="N25" s="607"/>
      <c r="O25" s="608"/>
      <c r="P25" s="608"/>
      <c r="Q25" s="608"/>
      <c r="R25" s="609"/>
    </row>
    <row r="26" spans="1:21" ht="14.25" customHeight="1" outlineLevel="1" thickBot="1">
      <c r="B26" s="460">
        <v>20202</v>
      </c>
      <c r="C26" s="458" t="s">
        <v>155</v>
      </c>
      <c r="D26" s="69">
        <v>0.2</v>
      </c>
      <c r="E26" s="462">
        <f t="shared" si="9"/>
        <v>0</v>
      </c>
      <c r="F26" s="228"/>
      <c r="G26" s="461"/>
      <c r="H26" s="461"/>
      <c r="I26" s="461"/>
      <c r="J26" s="461"/>
      <c r="K26" s="461"/>
      <c r="L26" s="461"/>
      <c r="M26" s="230">
        <f t="shared" si="10"/>
        <v>0</v>
      </c>
      <c r="N26" s="607"/>
      <c r="O26" s="608"/>
      <c r="P26" s="608"/>
      <c r="Q26" s="608"/>
      <c r="R26" s="609"/>
    </row>
    <row r="27" spans="1:21" ht="14.25" customHeight="1" outlineLevel="1" thickBot="1">
      <c r="B27" s="460">
        <v>20203</v>
      </c>
      <c r="C27" s="458" t="s">
        <v>157</v>
      </c>
      <c r="D27" s="69">
        <v>0.16300000000000001</v>
      </c>
      <c r="E27" s="462">
        <f t="shared" si="9"/>
        <v>0</v>
      </c>
      <c r="F27" s="228"/>
      <c r="G27" s="461"/>
      <c r="H27" s="461"/>
      <c r="I27" s="461"/>
      <c r="J27" s="461"/>
      <c r="K27" s="461"/>
      <c r="L27" s="461"/>
      <c r="M27" s="230">
        <f t="shared" si="10"/>
        <v>0</v>
      </c>
      <c r="N27" s="607"/>
      <c r="O27" s="608"/>
      <c r="P27" s="608"/>
      <c r="Q27" s="608"/>
      <c r="R27" s="609"/>
    </row>
    <row r="28" spans="1:21" ht="14.25" customHeight="1" outlineLevel="1" thickBot="1">
      <c r="B28" s="460">
        <v>20251</v>
      </c>
      <c r="C28" s="458" t="s">
        <v>159</v>
      </c>
      <c r="D28" s="59"/>
      <c r="E28" s="462">
        <f>SUM(G28:L28)</f>
        <v>0</v>
      </c>
      <c r="G28" s="474">
        <f t="shared" ref="G28:L28" si="11">+ROUND($D$25*G25,0)</f>
        <v>0</v>
      </c>
      <c r="H28" s="474">
        <f t="shared" si="11"/>
        <v>0</v>
      </c>
      <c r="I28" s="474">
        <f t="shared" si="11"/>
        <v>0</v>
      </c>
      <c r="J28" s="474">
        <f t="shared" si="11"/>
        <v>0</v>
      </c>
      <c r="K28" s="474">
        <f t="shared" si="11"/>
        <v>0</v>
      </c>
      <c r="L28" s="474">
        <f t="shared" si="11"/>
        <v>0</v>
      </c>
      <c r="M28" s="230">
        <f t="shared" si="10"/>
        <v>0</v>
      </c>
      <c r="N28" s="607"/>
      <c r="O28" s="608"/>
      <c r="P28" s="608"/>
      <c r="Q28" s="608"/>
      <c r="R28" s="609"/>
    </row>
    <row r="29" spans="1:21" ht="14.25" customHeight="1" outlineLevel="1" thickBot="1">
      <c r="B29" s="460">
        <v>20252</v>
      </c>
      <c r="C29" s="458" t="s">
        <v>161</v>
      </c>
      <c r="D29" s="59"/>
      <c r="E29" s="462">
        <f>SUM(G29:L29)</f>
        <v>0</v>
      </c>
      <c r="G29" s="474">
        <f>+ROUND($D$26*G26,0)</f>
        <v>0</v>
      </c>
      <c r="H29" s="474">
        <f>+ROUND((H26+H27)*$D26,0)</f>
        <v>0</v>
      </c>
      <c r="I29" s="474">
        <f>+ROUND((I26+I27)*$D26,0)</f>
        <v>0</v>
      </c>
      <c r="J29" s="474">
        <f>+ROUND((J26+J27)*$D26,0)</f>
        <v>0</v>
      </c>
      <c r="K29" s="474">
        <f>+ROUND((K26+K27)*$D26,0)</f>
        <v>0</v>
      </c>
      <c r="L29" s="474">
        <f>+ROUND((L26+L27)*$D26,0)</f>
        <v>0</v>
      </c>
      <c r="M29" s="230">
        <f t="shared" si="10"/>
        <v>0</v>
      </c>
      <c r="N29" s="607"/>
      <c r="O29" s="608"/>
      <c r="P29" s="608"/>
      <c r="Q29" s="608"/>
      <c r="R29" s="609"/>
    </row>
    <row r="30" spans="1:21" ht="14.25" customHeight="1" outlineLevel="1" thickBot="1">
      <c r="B30" s="460">
        <v>20253</v>
      </c>
      <c r="C30" s="458" t="s">
        <v>163</v>
      </c>
      <c r="D30" s="59"/>
      <c r="E30" s="462">
        <f>SUM(G30:L30)</f>
        <v>0</v>
      </c>
      <c r="G30" s="474">
        <f t="shared" ref="G30:L30" si="12">+ROUND($D$27*G27,0)</f>
        <v>0</v>
      </c>
      <c r="H30" s="474">
        <f t="shared" si="12"/>
        <v>0</v>
      </c>
      <c r="I30" s="474">
        <f t="shared" si="12"/>
        <v>0</v>
      </c>
      <c r="J30" s="474">
        <f t="shared" si="12"/>
        <v>0</v>
      </c>
      <c r="K30" s="474">
        <f t="shared" si="12"/>
        <v>0</v>
      </c>
      <c r="L30" s="474">
        <f t="shared" si="12"/>
        <v>0</v>
      </c>
      <c r="M30" s="230"/>
      <c r="N30" s="471"/>
      <c r="O30" s="477"/>
      <c r="P30" s="477"/>
      <c r="Q30" s="477"/>
      <c r="R30" s="478"/>
    </row>
    <row r="31" spans="1:21" ht="14.4" thickBot="1">
      <c r="B31" s="65" t="s">
        <v>498</v>
      </c>
      <c r="C31" s="66"/>
      <c r="D31" s="59"/>
      <c r="E31" s="462">
        <f>SUBTOTAL(9,E25:E30)</f>
        <v>0</v>
      </c>
      <c r="F31" s="54"/>
      <c r="G31" s="463">
        <f>SUBTOTAL(9,G25:G30)</f>
        <v>0</v>
      </c>
      <c r="H31" s="463">
        <f t="shared" ref="H31:L31" si="13">SUBTOTAL(9,H25:H30)</f>
        <v>0</v>
      </c>
      <c r="I31" s="463">
        <f t="shared" si="13"/>
        <v>0</v>
      </c>
      <c r="J31" s="463">
        <f t="shared" si="13"/>
        <v>0</v>
      </c>
      <c r="K31" s="463">
        <f t="shared" si="13"/>
        <v>0</v>
      </c>
      <c r="L31" s="463">
        <f t="shared" si="13"/>
        <v>0</v>
      </c>
      <c r="M31" s="230">
        <f t="shared" si="10"/>
        <v>0</v>
      </c>
      <c r="N31" s="607"/>
      <c r="O31" s="608"/>
      <c r="P31" s="608"/>
      <c r="Q31" s="608"/>
      <c r="R31" s="609"/>
    </row>
    <row r="32" spans="1:21" ht="14.25" customHeight="1" thickBot="1">
      <c r="B32" s="55"/>
      <c r="C32" s="66"/>
      <c r="D32" s="59"/>
      <c r="E32" s="8"/>
      <c r="G32" s="8"/>
      <c r="H32" s="8"/>
      <c r="I32" s="8"/>
      <c r="J32" s="8"/>
      <c r="K32" s="8"/>
      <c r="L32" s="8"/>
      <c r="M32" s="230">
        <f t="shared" si="10"/>
        <v>0</v>
      </c>
      <c r="N32" s="607"/>
      <c r="O32" s="608"/>
      <c r="P32" s="608"/>
      <c r="Q32" s="608"/>
      <c r="R32" s="609"/>
    </row>
    <row r="33" spans="2:19" ht="14.4" thickBot="1">
      <c r="B33" s="587" t="s">
        <v>499</v>
      </c>
      <c r="C33" s="588"/>
      <c r="D33" s="59"/>
      <c r="E33" s="462">
        <f t="shared" ref="E33:L33" si="14">SUM(E31+E22)</f>
        <v>0</v>
      </c>
      <c r="F33" s="462">
        <f t="shared" si="14"/>
        <v>0</v>
      </c>
      <c r="G33" s="462">
        <f t="shared" si="14"/>
        <v>0</v>
      </c>
      <c r="H33" s="462">
        <f t="shared" si="14"/>
        <v>0</v>
      </c>
      <c r="I33" s="462">
        <f t="shared" si="14"/>
        <v>0</v>
      </c>
      <c r="J33" s="462">
        <f t="shared" si="14"/>
        <v>0</v>
      </c>
      <c r="K33" s="462">
        <f t="shared" si="14"/>
        <v>0</v>
      </c>
      <c r="L33" s="462">
        <f t="shared" si="14"/>
        <v>0</v>
      </c>
      <c r="M33" s="231">
        <f t="shared" si="10"/>
        <v>0</v>
      </c>
      <c r="N33" s="607"/>
      <c r="O33" s="608"/>
      <c r="P33" s="608"/>
      <c r="Q33" s="608"/>
      <c r="R33" s="609"/>
    </row>
    <row r="34" spans="2:19" ht="14.25" customHeight="1" thickBot="1">
      <c r="B34" s="55"/>
      <c r="C34" s="66"/>
      <c r="D34" s="59"/>
      <c r="E34" s="14"/>
      <c r="G34" s="14"/>
      <c r="H34" s="14"/>
      <c r="I34" s="14"/>
      <c r="J34" s="14"/>
      <c r="K34" s="14"/>
      <c r="L34" s="14"/>
      <c r="N34" s="79"/>
      <c r="O34" s="79"/>
      <c r="P34" s="79"/>
      <c r="Q34" s="79"/>
      <c r="R34" s="79"/>
      <c r="S34" s="79"/>
    </row>
    <row r="35" spans="2:19" ht="14.25" customHeight="1" thickBot="1">
      <c r="B35" s="589" t="s">
        <v>408</v>
      </c>
      <c r="C35" s="590"/>
      <c r="D35" s="59"/>
      <c r="E35" s="13"/>
      <c r="G35" s="13"/>
      <c r="H35" s="13"/>
      <c r="I35" s="13"/>
      <c r="J35" s="13"/>
      <c r="K35" s="13"/>
      <c r="L35" s="13"/>
      <c r="N35" s="79"/>
      <c r="O35" s="79"/>
      <c r="P35" s="79"/>
      <c r="Q35" s="79"/>
      <c r="R35" s="79"/>
      <c r="S35" s="79"/>
    </row>
    <row r="36" spans="2:19" ht="14.25" customHeight="1">
      <c r="B36" s="71"/>
      <c r="D36" s="59"/>
      <c r="E36" s="13"/>
      <c r="G36" s="13"/>
      <c r="H36" s="13"/>
      <c r="I36" s="13"/>
      <c r="J36" s="13"/>
      <c r="K36" s="13"/>
      <c r="L36" s="13"/>
      <c r="N36" s="79"/>
      <c r="O36" s="79"/>
      <c r="P36" s="79"/>
      <c r="Q36" s="79"/>
      <c r="R36" s="79"/>
      <c r="S36" s="79"/>
    </row>
    <row r="37" spans="2:19">
      <c r="B37" s="72" t="s">
        <v>409</v>
      </c>
      <c r="C37" s="72"/>
      <c r="D37" s="59"/>
      <c r="E37" s="15"/>
      <c r="G37" s="15"/>
      <c r="H37" s="15"/>
      <c r="I37" s="15"/>
      <c r="J37" s="15"/>
      <c r="K37" s="15"/>
      <c r="L37" s="15"/>
      <c r="M37" s="15"/>
      <c r="N37" s="15"/>
      <c r="O37" s="15"/>
      <c r="P37" s="15"/>
      <c r="Q37" s="15"/>
      <c r="R37" s="15"/>
      <c r="S37" s="15"/>
    </row>
    <row r="38" spans="2:19" ht="22.5" customHeight="1" outlineLevel="1">
      <c r="B38" s="460">
        <v>41101</v>
      </c>
      <c r="C38" s="458" t="s">
        <v>410</v>
      </c>
      <c r="D38" s="59"/>
      <c r="E38" s="461">
        <f t="shared" ref="E38:E43" si="15">SUM(G38:L38)</f>
        <v>0</v>
      </c>
      <c r="F38" s="228"/>
      <c r="G38" s="461"/>
      <c r="H38" s="461"/>
      <c r="I38" s="461"/>
      <c r="J38" s="461"/>
      <c r="K38" s="461"/>
      <c r="L38" s="461"/>
      <c r="M38" s="230"/>
      <c r="N38" s="471"/>
      <c r="O38" s="477"/>
      <c r="P38" s="477"/>
      <c r="Q38" s="477"/>
      <c r="R38" s="478"/>
    </row>
    <row r="39" spans="2:19" ht="24.75" customHeight="1" outlineLevel="1">
      <c r="B39" s="460">
        <v>41103</v>
      </c>
      <c r="C39" s="458" t="s">
        <v>411</v>
      </c>
      <c r="D39" s="59"/>
      <c r="E39" s="461">
        <f t="shared" si="15"/>
        <v>0</v>
      </c>
      <c r="F39" s="228"/>
      <c r="G39" s="461"/>
      <c r="H39" s="461"/>
      <c r="I39" s="461"/>
      <c r="J39" s="461"/>
      <c r="K39" s="461"/>
      <c r="L39" s="461"/>
      <c r="M39" s="230">
        <f>E39-SUM(G39:L39)</f>
        <v>0</v>
      </c>
      <c r="N39" s="607"/>
      <c r="O39" s="608"/>
      <c r="P39" s="608"/>
      <c r="Q39" s="608"/>
      <c r="R39" s="609"/>
    </row>
    <row r="40" spans="2:19" ht="33" customHeight="1" outlineLevel="1">
      <c r="B40" s="460">
        <v>41105</v>
      </c>
      <c r="C40" s="458" t="s">
        <v>412</v>
      </c>
      <c r="D40" s="59"/>
      <c r="E40" s="461">
        <f t="shared" si="15"/>
        <v>0</v>
      </c>
      <c r="F40" s="228"/>
      <c r="G40" s="461"/>
      <c r="H40" s="461"/>
      <c r="I40" s="461"/>
      <c r="J40" s="461"/>
      <c r="K40" s="461"/>
      <c r="L40" s="461"/>
      <c r="M40" s="230">
        <f>E40-SUM(G40:L40)</f>
        <v>0</v>
      </c>
      <c r="N40" s="607"/>
      <c r="O40" s="608"/>
      <c r="P40" s="608"/>
      <c r="Q40" s="608"/>
      <c r="R40" s="609"/>
    </row>
    <row r="41" spans="2:19" ht="20.25" customHeight="1" outlineLevel="1">
      <c r="B41" s="460">
        <v>41109</v>
      </c>
      <c r="C41" s="458" t="s">
        <v>413</v>
      </c>
      <c r="D41" s="59"/>
      <c r="E41" s="461">
        <f t="shared" si="15"/>
        <v>0</v>
      </c>
      <c r="F41" s="228"/>
      <c r="G41" s="461"/>
      <c r="H41" s="461"/>
      <c r="I41" s="461"/>
      <c r="J41" s="461"/>
      <c r="K41" s="461"/>
      <c r="L41" s="461"/>
      <c r="M41" s="230"/>
      <c r="N41" s="471"/>
      <c r="O41" s="477"/>
      <c r="P41" s="477"/>
      <c r="Q41" s="477"/>
      <c r="R41" s="478"/>
    </row>
    <row r="42" spans="2:19" ht="19.5" customHeight="1" outlineLevel="1">
      <c r="B42" s="460">
        <v>41111</v>
      </c>
      <c r="C42" s="458" t="s">
        <v>414</v>
      </c>
      <c r="D42" s="59"/>
      <c r="E42" s="461">
        <f t="shared" si="15"/>
        <v>0</v>
      </c>
      <c r="F42" s="228"/>
      <c r="G42" s="461"/>
      <c r="H42" s="461"/>
      <c r="I42" s="461"/>
      <c r="J42" s="461"/>
      <c r="K42" s="461"/>
      <c r="L42" s="461"/>
      <c r="M42" s="230">
        <f>E42-SUM(G42:L42)</f>
        <v>0</v>
      </c>
      <c r="N42" s="607"/>
      <c r="O42" s="608"/>
      <c r="P42" s="608"/>
      <c r="Q42" s="608"/>
      <c r="R42" s="609"/>
    </row>
    <row r="43" spans="2:19" ht="27" customHeight="1" outlineLevel="1">
      <c r="B43" s="460">
        <v>41115</v>
      </c>
      <c r="C43" s="458" t="s">
        <v>415</v>
      </c>
      <c r="D43" s="59"/>
      <c r="E43" s="461">
        <f t="shared" si="15"/>
        <v>0</v>
      </c>
      <c r="F43" s="228"/>
      <c r="G43" s="461"/>
      <c r="H43" s="461"/>
      <c r="I43" s="461"/>
      <c r="J43" s="461"/>
      <c r="K43" s="461"/>
      <c r="L43" s="461"/>
      <c r="M43" s="230">
        <f t="shared" ref="M43:M46" si="16">E43-SUM(G43:L43)</f>
        <v>0</v>
      </c>
      <c r="N43" s="607"/>
      <c r="O43" s="608"/>
      <c r="P43" s="608"/>
      <c r="Q43" s="608"/>
      <c r="R43" s="609"/>
    </row>
    <row r="44" spans="2:19" ht="14.25" customHeight="1" outlineLevel="1">
      <c r="B44" s="460">
        <v>41117</v>
      </c>
      <c r="C44" s="458" t="s">
        <v>416</v>
      </c>
      <c r="D44" s="59"/>
      <c r="E44" s="461">
        <f t="shared" ref="E44:E45" si="17">SUM(G44:L44)</f>
        <v>0</v>
      </c>
      <c r="F44" s="228"/>
      <c r="G44" s="461"/>
      <c r="H44" s="461"/>
      <c r="I44" s="461"/>
      <c r="J44" s="461"/>
      <c r="K44" s="461"/>
      <c r="L44" s="461"/>
      <c r="M44" s="230">
        <f t="shared" si="16"/>
        <v>0</v>
      </c>
      <c r="N44" s="607"/>
      <c r="O44" s="608"/>
      <c r="P44" s="608"/>
      <c r="Q44" s="608"/>
      <c r="R44" s="609"/>
    </row>
    <row r="45" spans="2:19" ht="14.25" customHeight="1" outlineLevel="1">
      <c r="B45" s="460">
        <v>41131</v>
      </c>
      <c r="C45" s="458" t="s">
        <v>244</v>
      </c>
      <c r="D45" s="59"/>
      <c r="E45" s="461">
        <f t="shared" si="17"/>
        <v>0</v>
      </c>
      <c r="F45" s="228"/>
      <c r="G45" s="461"/>
      <c r="H45" s="461"/>
      <c r="I45" s="461"/>
      <c r="J45" s="461"/>
      <c r="K45" s="461"/>
      <c r="L45" s="461"/>
      <c r="M45" s="230">
        <f t="shared" si="16"/>
        <v>0</v>
      </c>
      <c r="N45" s="607"/>
      <c r="O45" s="608"/>
      <c r="P45" s="608"/>
      <c r="Q45" s="608"/>
      <c r="R45" s="609"/>
    </row>
    <row r="46" spans="2:19" ht="14.4" thickBot="1">
      <c r="B46" s="65" t="s">
        <v>417</v>
      </c>
      <c r="C46" s="66"/>
      <c r="D46" s="59"/>
      <c r="E46" s="462">
        <f>SUBTOTAL(9,E38:E45)</f>
        <v>0</v>
      </c>
      <c r="F46" s="54"/>
      <c r="G46" s="463">
        <f>SUBTOTAL(9,G38:G45)</f>
        <v>0</v>
      </c>
      <c r="H46" s="463">
        <f t="shared" ref="H46:L46" si="18">SUBTOTAL(9,H38:H45)</f>
        <v>0</v>
      </c>
      <c r="I46" s="463">
        <f t="shared" si="18"/>
        <v>0</v>
      </c>
      <c r="J46" s="463">
        <f t="shared" si="18"/>
        <v>0</v>
      </c>
      <c r="K46" s="463">
        <f t="shared" si="18"/>
        <v>0</v>
      </c>
      <c r="L46" s="463">
        <f t="shared" si="18"/>
        <v>0</v>
      </c>
      <c r="M46" s="230">
        <f t="shared" si="16"/>
        <v>0</v>
      </c>
      <c r="N46" s="607"/>
      <c r="O46" s="608"/>
      <c r="P46" s="608"/>
      <c r="Q46" s="608"/>
      <c r="R46" s="609"/>
    </row>
    <row r="47" spans="2:19" ht="14.25" customHeight="1">
      <c r="B47" s="73"/>
      <c r="C47" s="74"/>
      <c r="D47" s="59"/>
      <c r="E47" s="75"/>
      <c r="G47" s="75"/>
      <c r="H47" s="75"/>
      <c r="I47" s="75"/>
      <c r="J47" s="75"/>
      <c r="K47" s="75"/>
      <c r="L47" s="75"/>
      <c r="M47" s="75"/>
      <c r="N47" s="75"/>
      <c r="O47" s="75"/>
      <c r="P47" s="75"/>
      <c r="Q47" s="228"/>
      <c r="R47" s="228"/>
    </row>
    <row r="48" spans="2:19" ht="14.25" customHeight="1">
      <c r="B48" s="72" t="s">
        <v>418</v>
      </c>
      <c r="C48" s="70"/>
      <c r="D48" s="70"/>
      <c r="E48" s="70"/>
      <c r="F48" s="70"/>
      <c r="G48" s="70"/>
      <c r="H48" s="70"/>
      <c r="I48" s="70"/>
      <c r="J48" s="70"/>
      <c r="K48" s="70"/>
      <c r="L48" s="70"/>
      <c r="M48" s="81"/>
      <c r="N48" s="228"/>
      <c r="O48" s="228"/>
      <c r="P48" s="228"/>
      <c r="Q48" s="228"/>
      <c r="R48" s="228"/>
    </row>
    <row r="49" spans="2:18" ht="15" customHeight="1" outlineLevel="1">
      <c r="B49" s="460">
        <v>41102</v>
      </c>
      <c r="C49" s="458" t="s">
        <v>419</v>
      </c>
      <c r="D49" s="59"/>
      <c r="E49" s="461">
        <f>SUM(G49:L49)</f>
        <v>0</v>
      </c>
      <c r="F49" s="228"/>
      <c r="G49" s="461"/>
      <c r="H49" s="461"/>
      <c r="I49" s="461"/>
      <c r="J49" s="461"/>
      <c r="K49" s="461"/>
      <c r="L49" s="461"/>
      <c r="M49" s="230">
        <f t="shared" ref="M49:M56" si="19">E49-SUM(G49:L49)</f>
        <v>0</v>
      </c>
      <c r="N49" s="607"/>
      <c r="O49" s="608"/>
      <c r="P49" s="608"/>
      <c r="Q49" s="608"/>
      <c r="R49" s="609"/>
    </row>
    <row r="50" spans="2:18" ht="14.25" customHeight="1" outlineLevel="1">
      <c r="B50" s="460">
        <v>41104</v>
      </c>
      <c r="C50" s="458" t="s">
        <v>420</v>
      </c>
      <c r="D50" s="59"/>
      <c r="E50" s="461">
        <f t="shared" ref="E50:E55" si="20">SUM(G50:L50)</f>
        <v>0</v>
      </c>
      <c r="F50" s="228"/>
      <c r="G50" s="461"/>
      <c r="H50" s="461"/>
      <c r="I50" s="461"/>
      <c r="J50" s="461"/>
      <c r="K50" s="461"/>
      <c r="L50" s="461"/>
      <c r="M50" s="230">
        <f t="shared" si="19"/>
        <v>0</v>
      </c>
      <c r="N50" s="607"/>
      <c r="O50" s="608"/>
      <c r="P50" s="608"/>
      <c r="Q50" s="608"/>
      <c r="R50" s="609"/>
    </row>
    <row r="51" spans="2:18" ht="14.25" customHeight="1" outlineLevel="1">
      <c r="B51" s="460">
        <v>41106</v>
      </c>
      <c r="C51" s="458" t="s">
        <v>421</v>
      </c>
      <c r="D51" s="59"/>
      <c r="E51" s="461">
        <f t="shared" si="20"/>
        <v>0</v>
      </c>
      <c r="F51" s="228"/>
      <c r="G51" s="461"/>
      <c r="H51" s="461"/>
      <c r="I51" s="461"/>
      <c r="J51" s="461"/>
      <c r="K51" s="461"/>
      <c r="L51" s="461"/>
      <c r="M51" s="230">
        <f t="shared" si="19"/>
        <v>0</v>
      </c>
      <c r="N51" s="607"/>
      <c r="O51" s="608"/>
      <c r="P51" s="608"/>
      <c r="Q51" s="608"/>
      <c r="R51" s="609"/>
    </row>
    <row r="52" spans="2:18" outlineLevel="1">
      <c r="B52" s="460">
        <v>41108</v>
      </c>
      <c r="C52" s="458" t="s">
        <v>422</v>
      </c>
      <c r="D52" s="59"/>
      <c r="E52" s="461">
        <f t="shared" si="20"/>
        <v>0</v>
      </c>
      <c r="F52" s="228"/>
      <c r="G52" s="461"/>
      <c r="H52" s="461"/>
      <c r="I52" s="461"/>
      <c r="J52" s="461"/>
      <c r="K52" s="461"/>
      <c r="L52" s="461"/>
      <c r="M52" s="230">
        <f t="shared" si="19"/>
        <v>0</v>
      </c>
      <c r="N52" s="607"/>
      <c r="O52" s="608"/>
      <c r="P52" s="608"/>
      <c r="Q52" s="608"/>
      <c r="R52" s="609"/>
    </row>
    <row r="53" spans="2:18" ht="14.25" customHeight="1" outlineLevel="1">
      <c r="B53" s="460">
        <v>41112</v>
      </c>
      <c r="C53" s="458" t="s">
        <v>423</v>
      </c>
      <c r="D53" s="59"/>
      <c r="E53" s="461">
        <f t="shared" si="20"/>
        <v>0</v>
      </c>
      <c r="F53" s="228"/>
      <c r="G53" s="461"/>
      <c r="H53" s="461"/>
      <c r="I53" s="461"/>
      <c r="J53" s="461"/>
      <c r="K53" s="461"/>
      <c r="L53" s="461"/>
      <c r="M53" s="230">
        <f t="shared" si="19"/>
        <v>0</v>
      </c>
      <c r="N53" s="607"/>
      <c r="O53" s="608"/>
      <c r="P53" s="608"/>
      <c r="Q53" s="608"/>
      <c r="R53" s="609"/>
    </row>
    <row r="54" spans="2:18" ht="14.25" customHeight="1" outlineLevel="1">
      <c r="B54" s="460">
        <v>41116</v>
      </c>
      <c r="C54" s="458" t="s">
        <v>424</v>
      </c>
      <c r="D54" s="59"/>
      <c r="E54" s="461">
        <f t="shared" si="20"/>
        <v>0</v>
      </c>
      <c r="F54" s="228"/>
      <c r="G54" s="461"/>
      <c r="H54" s="461"/>
      <c r="I54" s="461"/>
      <c r="J54" s="461"/>
      <c r="K54" s="461"/>
      <c r="L54" s="461"/>
      <c r="M54" s="230"/>
      <c r="N54" s="471"/>
      <c r="O54" s="477"/>
      <c r="P54" s="477"/>
      <c r="Q54" s="477"/>
      <c r="R54" s="478"/>
    </row>
    <row r="55" spans="2:18" ht="14.25" customHeight="1" outlineLevel="1">
      <c r="B55" s="460">
        <v>41118</v>
      </c>
      <c r="C55" s="458" t="s">
        <v>425</v>
      </c>
      <c r="D55" s="59"/>
      <c r="E55" s="461">
        <f t="shared" si="20"/>
        <v>0</v>
      </c>
      <c r="F55" s="228"/>
      <c r="G55" s="461"/>
      <c r="H55" s="461"/>
      <c r="I55" s="461"/>
      <c r="J55" s="461"/>
      <c r="K55" s="461"/>
      <c r="L55" s="461"/>
      <c r="M55" s="230">
        <f t="shared" si="19"/>
        <v>0</v>
      </c>
      <c r="N55" s="607"/>
      <c r="O55" s="608"/>
      <c r="P55" s="608"/>
      <c r="Q55" s="608"/>
      <c r="R55" s="609"/>
    </row>
    <row r="56" spans="2:18" ht="14.4" thickBot="1">
      <c r="B56" s="65" t="s">
        <v>426</v>
      </c>
      <c r="C56" s="66"/>
      <c r="D56" s="59"/>
      <c r="E56" s="462">
        <f>SUBTOTAL(9,E49:E55)</f>
        <v>0</v>
      </c>
      <c r="F56" s="54"/>
      <c r="G56" s="463">
        <f>SUBTOTAL(9,G49:G55)</f>
        <v>0</v>
      </c>
      <c r="H56" s="463">
        <f t="shared" ref="H56:L56" si="21">SUBTOTAL(9,H49:H55)</f>
        <v>0</v>
      </c>
      <c r="I56" s="463">
        <f t="shared" si="21"/>
        <v>0</v>
      </c>
      <c r="J56" s="463">
        <f t="shared" si="21"/>
        <v>0</v>
      </c>
      <c r="K56" s="463">
        <f t="shared" si="21"/>
        <v>0</v>
      </c>
      <c r="L56" s="463">
        <f t="shared" si="21"/>
        <v>0</v>
      </c>
      <c r="M56" s="230">
        <f t="shared" si="19"/>
        <v>0</v>
      </c>
      <c r="N56" s="607"/>
      <c r="O56" s="608"/>
      <c r="P56" s="608"/>
      <c r="Q56" s="608"/>
      <c r="R56" s="609"/>
    </row>
    <row r="57" spans="2:18" ht="14.25" customHeight="1">
      <c r="B57" s="73"/>
      <c r="C57" s="74"/>
      <c r="D57" s="59"/>
      <c r="E57" s="75"/>
      <c r="G57" s="75"/>
      <c r="H57" s="75"/>
      <c r="I57" s="75"/>
      <c r="J57" s="75"/>
      <c r="K57" s="75"/>
      <c r="L57" s="75"/>
      <c r="N57" s="228"/>
      <c r="O57" s="228"/>
      <c r="P57" s="228"/>
      <c r="Q57" s="228"/>
      <c r="R57" s="228"/>
    </row>
    <row r="58" spans="2:18" ht="14.25" customHeight="1">
      <c r="B58" s="72" t="s">
        <v>500</v>
      </c>
      <c r="C58" s="70"/>
      <c r="D58" s="59"/>
      <c r="E58" s="70"/>
      <c r="F58" s="70"/>
      <c r="G58" s="70"/>
      <c r="H58" s="70"/>
      <c r="I58" s="70"/>
      <c r="J58" s="70"/>
      <c r="K58" s="70"/>
      <c r="L58" s="70"/>
      <c r="N58" s="611"/>
      <c r="O58" s="611"/>
      <c r="P58" s="611"/>
      <c r="Q58" s="611"/>
      <c r="R58" s="611"/>
    </row>
    <row r="59" spans="2:18" ht="14.25" customHeight="1" outlineLevel="1">
      <c r="B59" s="460">
        <v>37105</v>
      </c>
      <c r="C59" s="458" t="s">
        <v>247</v>
      </c>
      <c r="D59" s="59"/>
      <c r="E59" s="461">
        <f>SUM(G59:L59)</f>
        <v>0</v>
      </c>
      <c r="F59" s="228"/>
      <c r="G59" s="461"/>
      <c r="H59" s="461"/>
      <c r="I59" s="461"/>
      <c r="J59" s="461"/>
      <c r="K59" s="461"/>
      <c r="L59" s="461"/>
      <c r="M59" s="230">
        <f t="shared" ref="M59:M61" si="22">E59-SUM(G59:L59)</f>
        <v>0</v>
      </c>
      <c r="N59" s="607"/>
      <c r="O59" s="608"/>
      <c r="P59" s="608"/>
      <c r="Q59" s="608"/>
      <c r="R59" s="609"/>
    </row>
    <row r="60" spans="2:18" ht="14.25" customHeight="1" outlineLevel="1">
      <c r="B60" s="460">
        <v>37109</v>
      </c>
      <c r="C60" s="458" t="s">
        <v>249</v>
      </c>
      <c r="D60" s="59"/>
      <c r="E60" s="461">
        <f>SUM(G60:L60)</f>
        <v>0</v>
      </c>
      <c r="F60" s="228"/>
      <c r="G60" s="461"/>
      <c r="H60" s="461"/>
      <c r="I60" s="461"/>
      <c r="J60" s="461"/>
      <c r="K60" s="461"/>
      <c r="L60" s="461"/>
      <c r="M60" s="230">
        <f t="shared" si="22"/>
        <v>0</v>
      </c>
      <c r="N60" s="607"/>
      <c r="O60" s="608"/>
      <c r="P60" s="608"/>
      <c r="Q60" s="608"/>
      <c r="R60" s="609"/>
    </row>
    <row r="61" spans="2:18" ht="14.4" thickBot="1">
      <c r="B61" s="65" t="s">
        <v>428</v>
      </c>
      <c r="C61" s="66"/>
      <c r="D61" s="59"/>
      <c r="E61" s="462">
        <f>SUBTOTAL(9,E59:E60)</f>
        <v>0</v>
      </c>
      <c r="F61" s="54"/>
      <c r="G61" s="463">
        <f>SUBTOTAL(9,G59:G60)</f>
        <v>0</v>
      </c>
      <c r="H61" s="463">
        <f t="shared" ref="H61:L61" si="23">SUBTOTAL(9,H59:H60)</f>
        <v>0</v>
      </c>
      <c r="I61" s="463">
        <f t="shared" si="23"/>
        <v>0</v>
      </c>
      <c r="J61" s="463">
        <f t="shared" si="23"/>
        <v>0</v>
      </c>
      <c r="K61" s="463">
        <f t="shared" si="23"/>
        <v>0</v>
      </c>
      <c r="L61" s="463">
        <f t="shared" si="23"/>
        <v>0</v>
      </c>
      <c r="M61" s="230">
        <f t="shared" si="22"/>
        <v>0</v>
      </c>
      <c r="N61" s="607"/>
      <c r="O61" s="608"/>
      <c r="P61" s="608"/>
      <c r="Q61" s="608"/>
      <c r="R61" s="609"/>
    </row>
    <row r="62" spans="2:18">
      <c r="B62" s="65"/>
      <c r="C62" s="66"/>
      <c r="D62" s="59"/>
      <c r="E62" s="96"/>
      <c r="F62" s="54"/>
      <c r="G62" s="96"/>
      <c r="H62" s="96"/>
      <c r="I62" s="96"/>
      <c r="J62" s="96"/>
      <c r="K62" s="96"/>
      <c r="L62" s="96"/>
      <c r="M62" s="93"/>
      <c r="N62" s="471"/>
      <c r="O62" s="477"/>
      <c r="P62" s="477"/>
      <c r="Q62" s="477"/>
      <c r="R62" s="478"/>
    </row>
    <row r="63" spans="2:18" ht="14.25" customHeight="1">
      <c r="B63" s="72" t="s">
        <v>253</v>
      </c>
      <c r="C63" s="70"/>
      <c r="D63" s="59"/>
      <c r="E63" s="70"/>
      <c r="F63" s="70"/>
      <c r="G63" s="70"/>
      <c r="H63" s="70"/>
      <c r="I63" s="70"/>
      <c r="J63" s="70"/>
      <c r="K63" s="70"/>
      <c r="L63" s="70"/>
      <c r="N63" s="607"/>
      <c r="O63" s="608"/>
      <c r="P63" s="608"/>
      <c r="Q63" s="608"/>
      <c r="R63" s="609"/>
    </row>
    <row r="64" spans="2:18" outlineLevel="1">
      <c r="B64" s="460">
        <v>48503</v>
      </c>
      <c r="C64" s="458" t="s">
        <v>501</v>
      </c>
      <c r="D64" s="59"/>
      <c r="E64" s="461">
        <f>SUM(G64:L64)</f>
        <v>0</v>
      </c>
      <c r="F64" s="228"/>
      <c r="G64" s="461"/>
      <c r="H64" s="461"/>
      <c r="I64" s="461"/>
      <c r="J64" s="461"/>
      <c r="K64" s="461"/>
      <c r="L64" s="461"/>
      <c r="M64" s="230">
        <f t="shared" ref="M64:M67" si="24">E64-SUM(G64:L64)</f>
        <v>0</v>
      </c>
      <c r="N64" s="607"/>
      <c r="O64" s="608"/>
      <c r="P64" s="608"/>
      <c r="Q64" s="608"/>
      <c r="R64" s="609"/>
    </row>
    <row r="65" spans="2:19" outlineLevel="1">
      <c r="B65" s="460">
        <v>47141</v>
      </c>
      <c r="C65" s="458" t="s">
        <v>252</v>
      </c>
      <c r="D65" s="59"/>
      <c r="E65" s="461">
        <f t="shared" ref="E65:E66" si="25">SUM(G65:L65)</f>
        <v>0</v>
      </c>
      <c r="F65" s="228"/>
      <c r="G65" s="461"/>
      <c r="H65" s="461"/>
      <c r="I65" s="461"/>
      <c r="J65" s="461"/>
      <c r="K65" s="461"/>
      <c r="L65" s="461"/>
      <c r="M65" s="230">
        <f t="shared" si="24"/>
        <v>0</v>
      </c>
      <c r="N65" s="607"/>
      <c r="O65" s="608"/>
      <c r="P65" s="608"/>
      <c r="Q65" s="608"/>
      <c r="R65" s="609"/>
    </row>
    <row r="66" spans="2:19" outlineLevel="1">
      <c r="B66" s="460">
        <v>47140</v>
      </c>
      <c r="C66" s="458" t="s">
        <v>254</v>
      </c>
      <c r="D66" s="59"/>
      <c r="E66" s="461">
        <f t="shared" si="25"/>
        <v>0</v>
      </c>
      <c r="F66" s="228"/>
      <c r="G66" s="461"/>
      <c r="H66" s="461"/>
      <c r="I66" s="461"/>
      <c r="J66" s="461"/>
      <c r="K66" s="461"/>
      <c r="L66" s="461"/>
      <c r="M66" s="230">
        <f t="shared" si="24"/>
        <v>0</v>
      </c>
      <c r="N66" s="607"/>
      <c r="O66" s="608"/>
      <c r="P66" s="608"/>
      <c r="Q66" s="608"/>
      <c r="R66" s="609"/>
    </row>
    <row r="67" spans="2:19" ht="14.4" thickBot="1">
      <c r="B67" s="65" t="s">
        <v>429</v>
      </c>
      <c r="C67" s="66"/>
      <c r="D67" s="59"/>
      <c r="E67" s="462">
        <f>SUBTOTAL(9,E64:E66)</f>
        <v>0</v>
      </c>
      <c r="F67" s="54"/>
      <c r="G67" s="463">
        <f>SUBTOTAL(9,G64:G66)</f>
        <v>0</v>
      </c>
      <c r="H67" s="463">
        <f t="shared" ref="H67:L67" si="26">SUBTOTAL(9,H64:H66)</f>
        <v>0</v>
      </c>
      <c r="I67" s="463">
        <f t="shared" si="26"/>
        <v>0</v>
      </c>
      <c r="J67" s="463">
        <f t="shared" si="26"/>
        <v>0</v>
      </c>
      <c r="K67" s="463">
        <f t="shared" si="26"/>
        <v>0</v>
      </c>
      <c r="L67" s="463">
        <f t="shared" si="26"/>
        <v>0</v>
      </c>
      <c r="M67" s="230">
        <f t="shared" si="24"/>
        <v>0</v>
      </c>
      <c r="N67" s="607"/>
      <c r="O67" s="608"/>
      <c r="P67" s="608"/>
      <c r="Q67" s="608"/>
      <c r="R67" s="609"/>
    </row>
    <row r="68" spans="2:19">
      <c r="B68" s="65"/>
      <c r="C68" s="66"/>
      <c r="D68" s="59"/>
      <c r="E68" s="96"/>
      <c r="F68" s="54"/>
      <c r="G68" s="96"/>
      <c r="H68" s="96"/>
      <c r="I68" s="96"/>
      <c r="J68" s="96"/>
      <c r="K68" s="96"/>
      <c r="L68" s="96"/>
      <c r="M68" s="93"/>
      <c r="N68" s="94"/>
      <c r="O68" s="94"/>
      <c r="P68" s="94"/>
      <c r="Q68" s="94"/>
      <c r="R68" s="94"/>
    </row>
    <row r="69" spans="2:19" ht="14.25" customHeight="1">
      <c r="B69" s="65" t="s">
        <v>256</v>
      </c>
      <c r="C69" s="6"/>
      <c r="D69" s="59"/>
      <c r="E69" s="70"/>
      <c r="F69" s="70"/>
      <c r="G69" s="70"/>
      <c r="H69" s="70"/>
      <c r="I69" s="70"/>
      <c r="J69" s="70"/>
      <c r="K69" s="70"/>
      <c r="L69" s="70"/>
      <c r="M69" s="70"/>
      <c r="N69" s="70"/>
      <c r="O69" s="70"/>
      <c r="P69" s="70"/>
      <c r="Q69" s="70"/>
      <c r="R69" s="70"/>
      <c r="S69" s="70"/>
    </row>
    <row r="70" spans="2:19" ht="15" customHeight="1" outlineLevel="1">
      <c r="B70" s="460">
        <v>48301</v>
      </c>
      <c r="C70" s="458" t="s">
        <v>255</v>
      </c>
      <c r="D70" s="59"/>
      <c r="E70" s="461">
        <f>SUM(G70:L70)</f>
        <v>0</v>
      </c>
      <c r="F70" s="228"/>
      <c r="G70" s="461"/>
      <c r="H70" s="461"/>
      <c r="I70" s="461"/>
      <c r="J70" s="461"/>
      <c r="K70" s="461"/>
      <c r="L70" s="461"/>
      <c r="M70" s="230">
        <f t="shared" ref="M70:M71" si="27">E70-SUM(G70:L70)</f>
        <v>0</v>
      </c>
      <c r="N70" s="607"/>
      <c r="O70" s="608"/>
      <c r="P70" s="608"/>
      <c r="Q70" s="608"/>
      <c r="R70" s="609"/>
    </row>
    <row r="71" spans="2:19" ht="15" customHeight="1" outlineLevel="1">
      <c r="B71" s="460">
        <v>48302</v>
      </c>
      <c r="C71" s="458" t="s">
        <v>257</v>
      </c>
      <c r="D71" s="59"/>
      <c r="E71" s="461">
        <f>SUM(G71:L71)</f>
        <v>0</v>
      </c>
      <c r="F71" s="228"/>
      <c r="G71" s="461"/>
      <c r="H71" s="461"/>
      <c r="I71" s="461"/>
      <c r="J71" s="461"/>
      <c r="K71" s="461"/>
      <c r="L71" s="461"/>
      <c r="M71" s="230">
        <f t="shared" si="27"/>
        <v>0</v>
      </c>
      <c r="N71" s="607"/>
      <c r="O71" s="608"/>
      <c r="P71" s="608"/>
      <c r="Q71" s="608"/>
      <c r="R71" s="609"/>
    </row>
    <row r="72" spans="2:19" ht="14.4" thickBot="1">
      <c r="B72" s="65" t="s">
        <v>430</v>
      </c>
      <c r="C72" s="66"/>
      <c r="D72" s="59"/>
      <c r="E72" s="462">
        <f>SUBTOTAL(9,E70:E71)</f>
        <v>0</v>
      </c>
      <c r="F72" s="54"/>
      <c r="G72" s="463">
        <f>SUBTOTAL(9,G70:G71)</f>
        <v>0</v>
      </c>
      <c r="H72" s="463">
        <f t="shared" ref="H72:L72" si="28">SUBTOTAL(9,H70:H71)</f>
        <v>0</v>
      </c>
      <c r="I72" s="463">
        <f t="shared" si="28"/>
        <v>0</v>
      </c>
      <c r="J72" s="463">
        <f t="shared" si="28"/>
        <v>0</v>
      </c>
      <c r="K72" s="463">
        <f t="shared" si="28"/>
        <v>0</v>
      </c>
      <c r="L72" s="463">
        <f t="shared" si="28"/>
        <v>0</v>
      </c>
      <c r="M72" s="230">
        <f>E72-SUM(G72:L72)</f>
        <v>0</v>
      </c>
      <c r="N72" s="607"/>
      <c r="O72" s="608"/>
      <c r="P72" s="608"/>
      <c r="Q72" s="608"/>
      <c r="R72" s="609"/>
    </row>
    <row r="73" spans="2:19">
      <c r="B73" s="65"/>
      <c r="C73" s="66"/>
      <c r="D73" s="59"/>
      <c r="E73" s="96"/>
      <c r="F73" s="54"/>
      <c r="G73" s="96"/>
      <c r="H73" s="96"/>
      <c r="I73" s="96"/>
      <c r="J73" s="96"/>
      <c r="K73" s="96"/>
      <c r="L73" s="96"/>
      <c r="M73" s="93"/>
      <c r="N73" s="94"/>
      <c r="O73" s="94"/>
      <c r="P73" s="94"/>
      <c r="Q73" s="94"/>
      <c r="R73" s="94"/>
    </row>
    <row r="74" spans="2:19" ht="14.25" customHeight="1">
      <c r="B74" s="72" t="s">
        <v>259</v>
      </c>
      <c r="C74" s="70"/>
      <c r="D74" s="59"/>
      <c r="E74" s="70"/>
      <c r="F74" s="70"/>
      <c r="G74" s="70"/>
      <c r="H74" s="70"/>
      <c r="I74" s="70"/>
      <c r="J74" s="70"/>
      <c r="K74" s="70"/>
      <c r="L74" s="70"/>
      <c r="N74" s="228"/>
      <c r="O74" s="228"/>
      <c r="P74" s="228"/>
      <c r="Q74" s="228"/>
      <c r="R74" s="228"/>
    </row>
    <row r="75" spans="2:19" ht="14.25" customHeight="1" outlineLevel="1">
      <c r="B75" s="469">
        <v>6100</v>
      </c>
      <c r="C75" s="456" t="s">
        <v>463</v>
      </c>
      <c r="D75" s="59"/>
      <c r="E75" s="461">
        <f>SUM(G75:L75)</f>
        <v>0</v>
      </c>
      <c r="F75" s="228"/>
      <c r="G75" s="461"/>
      <c r="H75" s="461"/>
      <c r="I75" s="461"/>
      <c r="J75" s="461"/>
      <c r="K75" s="461"/>
      <c r="L75" s="461"/>
      <c r="M75" s="230">
        <f t="shared" ref="M75:M79" si="29">E75-SUM(G75:L75)</f>
        <v>0</v>
      </c>
      <c r="N75" s="607"/>
      <c r="O75" s="608"/>
      <c r="P75" s="608"/>
      <c r="Q75" s="608"/>
      <c r="R75" s="609"/>
    </row>
    <row r="76" spans="2:19" ht="14.25" customHeight="1" outlineLevel="1">
      <c r="B76" s="469">
        <v>6120</v>
      </c>
      <c r="C76" s="456" t="s">
        <v>261</v>
      </c>
      <c r="D76" s="59"/>
      <c r="E76" s="461">
        <f t="shared" ref="E76:E78" si="30">SUM(G76:L76)</f>
        <v>0</v>
      </c>
      <c r="F76" s="228"/>
      <c r="G76" s="461"/>
      <c r="H76" s="461"/>
      <c r="I76" s="461"/>
      <c r="J76" s="461"/>
      <c r="K76" s="461"/>
      <c r="L76" s="461"/>
      <c r="M76" s="230">
        <f t="shared" si="29"/>
        <v>0</v>
      </c>
      <c r="N76" s="607"/>
      <c r="O76" s="608"/>
      <c r="P76" s="608"/>
      <c r="Q76" s="608"/>
      <c r="R76" s="609"/>
    </row>
    <row r="77" spans="2:19" outlineLevel="1">
      <c r="B77" s="469">
        <v>6760</v>
      </c>
      <c r="C77" s="456" t="s">
        <v>262</v>
      </c>
      <c r="D77" s="59"/>
      <c r="E77" s="461">
        <f t="shared" si="30"/>
        <v>0</v>
      </c>
      <c r="F77" s="228"/>
      <c r="G77" s="461"/>
      <c r="H77" s="461"/>
      <c r="I77" s="461"/>
      <c r="J77" s="461"/>
      <c r="K77" s="461"/>
      <c r="L77" s="461"/>
      <c r="M77" s="230">
        <f t="shared" si="29"/>
        <v>0</v>
      </c>
      <c r="N77" s="607"/>
      <c r="O77" s="608"/>
      <c r="P77" s="608"/>
      <c r="Q77" s="608"/>
      <c r="R77" s="609"/>
    </row>
    <row r="78" spans="2:19" ht="14.25" customHeight="1" outlineLevel="1">
      <c r="B78" s="469">
        <v>6740</v>
      </c>
      <c r="C78" s="456" t="s">
        <v>464</v>
      </c>
      <c r="D78" s="59"/>
      <c r="E78" s="461">
        <f t="shared" si="30"/>
        <v>0</v>
      </c>
      <c r="F78" s="228"/>
      <c r="G78" s="461"/>
      <c r="H78" s="461"/>
      <c r="I78" s="461"/>
      <c r="J78" s="461"/>
      <c r="K78" s="461"/>
      <c r="L78" s="461"/>
      <c r="M78" s="230">
        <f t="shared" si="29"/>
        <v>0</v>
      </c>
      <c r="N78" s="607"/>
      <c r="O78" s="608"/>
      <c r="P78" s="608"/>
      <c r="Q78" s="608"/>
      <c r="R78" s="609"/>
    </row>
    <row r="79" spans="2:19" ht="14.4" thickBot="1">
      <c r="B79" s="65" t="s">
        <v>431</v>
      </c>
      <c r="C79" s="66"/>
      <c r="D79" s="59"/>
      <c r="E79" s="462">
        <f>SUBTOTAL(9,E75:E78)</f>
        <v>0</v>
      </c>
      <c r="F79" s="54"/>
      <c r="G79" s="463">
        <f>SUBTOTAL(9,G75:G78)</f>
        <v>0</v>
      </c>
      <c r="H79" s="463">
        <f t="shared" ref="H79:L79" si="31">SUBTOTAL(9,H75:H78)</f>
        <v>0</v>
      </c>
      <c r="I79" s="463">
        <f t="shared" si="31"/>
        <v>0</v>
      </c>
      <c r="J79" s="463">
        <f t="shared" si="31"/>
        <v>0</v>
      </c>
      <c r="K79" s="463">
        <f t="shared" si="31"/>
        <v>0</v>
      </c>
      <c r="L79" s="463">
        <f t="shared" si="31"/>
        <v>0</v>
      </c>
      <c r="M79" s="230">
        <f t="shared" si="29"/>
        <v>0</v>
      </c>
      <c r="N79" s="607"/>
      <c r="O79" s="608"/>
      <c r="P79" s="608"/>
      <c r="Q79" s="608"/>
      <c r="R79" s="609"/>
    </row>
    <row r="80" spans="2:19" ht="21" customHeight="1">
      <c r="B80" s="73"/>
      <c r="C80" s="74"/>
      <c r="D80" s="59"/>
      <c r="E80" s="75"/>
      <c r="G80" s="75"/>
      <c r="H80" s="75"/>
      <c r="I80" s="75"/>
      <c r="J80" s="75"/>
      <c r="K80" s="75"/>
      <c r="L80" s="75"/>
      <c r="N80" s="228"/>
      <c r="O80" s="228"/>
      <c r="P80" s="228"/>
      <c r="Q80" s="228"/>
      <c r="R80" s="228"/>
    </row>
    <row r="81" spans="2:19">
      <c r="B81" s="65" t="s">
        <v>267</v>
      </c>
    </row>
    <row r="82" spans="2:19" ht="14.25" customHeight="1" outlineLevel="1">
      <c r="B82" s="460">
        <v>40101</v>
      </c>
      <c r="C82" s="458" t="s">
        <v>266</v>
      </c>
      <c r="D82" s="59"/>
      <c r="E82" s="461">
        <f>SUM(G82:L82)</f>
        <v>0</v>
      </c>
      <c r="F82" s="228"/>
      <c r="G82" s="461"/>
      <c r="H82" s="461"/>
      <c r="I82" s="461"/>
      <c r="J82" s="461"/>
      <c r="K82" s="461"/>
      <c r="L82" s="461"/>
      <c r="M82" s="230">
        <f>E82-SUM(G82:L82)</f>
        <v>0</v>
      </c>
      <c r="N82" s="607"/>
      <c r="O82" s="608"/>
      <c r="P82" s="608"/>
      <c r="Q82" s="608"/>
      <c r="R82" s="609"/>
    </row>
    <row r="83" spans="2:19" ht="14.25" customHeight="1" outlineLevel="1">
      <c r="B83" s="460">
        <v>40102</v>
      </c>
      <c r="C83" s="458" t="s">
        <v>268</v>
      </c>
      <c r="D83" s="59"/>
      <c r="E83" s="461"/>
      <c r="F83" s="228"/>
      <c r="G83" s="461"/>
      <c r="H83" s="461"/>
      <c r="I83" s="461"/>
      <c r="J83" s="461"/>
      <c r="K83" s="461"/>
      <c r="L83" s="461"/>
      <c r="M83" s="230"/>
      <c r="N83" s="471"/>
      <c r="O83" s="477"/>
      <c r="P83" s="477"/>
      <c r="Q83" s="477"/>
      <c r="R83" s="478"/>
    </row>
    <row r="84" spans="2:19" ht="14.25" customHeight="1" outlineLevel="1">
      <c r="B84" s="460">
        <v>40201</v>
      </c>
      <c r="C84" s="458" t="s">
        <v>269</v>
      </c>
      <c r="D84" s="59"/>
      <c r="E84" s="461">
        <f>SUM(G84:L84)</f>
        <v>0</v>
      </c>
      <c r="F84" s="228"/>
      <c r="G84" s="461"/>
      <c r="H84" s="461"/>
      <c r="I84" s="461"/>
      <c r="J84" s="461"/>
      <c r="K84" s="461"/>
      <c r="L84" s="461"/>
      <c r="M84" s="230">
        <f>E84-SUM(G84:L84)</f>
        <v>0</v>
      </c>
      <c r="N84" s="607"/>
      <c r="O84" s="608"/>
      <c r="P84" s="608"/>
      <c r="Q84" s="608"/>
      <c r="R84" s="609"/>
    </row>
    <row r="85" spans="2:19" ht="14.4" thickBot="1">
      <c r="B85" s="65" t="s">
        <v>432</v>
      </c>
      <c r="C85" s="66"/>
      <c r="D85" s="59"/>
      <c r="E85" s="462">
        <f>SUBTOTAL(9,E82:E84)</f>
        <v>0</v>
      </c>
      <c r="F85" s="54"/>
      <c r="G85" s="463">
        <f>SUBTOTAL(9,G82:G84)</f>
        <v>0</v>
      </c>
      <c r="H85" s="463">
        <f t="shared" ref="H85:L85" si="32">SUBTOTAL(9,H82:H84)</f>
        <v>0</v>
      </c>
      <c r="I85" s="463">
        <f t="shared" si="32"/>
        <v>0</v>
      </c>
      <c r="J85" s="463">
        <f t="shared" si="32"/>
        <v>0</v>
      </c>
      <c r="K85" s="463">
        <f t="shared" si="32"/>
        <v>0</v>
      </c>
      <c r="L85" s="463">
        <f t="shared" si="32"/>
        <v>0</v>
      </c>
      <c r="M85" s="230">
        <f>E85-SUM(G85:L85)</f>
        <v>0</v>
      </c>
      <c r="N85" s="607"/>
      <c r="O85" s="608"/>
      <c r="P85" s="608"/>
      <c r="Q85" s="608"/>
      <c r="R85" s="609"/>
    </row>
    <row r="86" spans="2:19" ht="14.25" customHeight="1">
      <c r="B86" s="73"/>
      <c r="C86" s="74"/>
      <c r="D86" s="59"/>
      <c r="E86" s="75"/>
      <c r="G86" s="75"/>
      <c r="H86" s="75"/>
      <c r="I86" s="75"/>
      <c r="J86" s="75"/>
      <c r="K86" s="75"/>
      <c r="L86" s="75"/>
      <c r="M86" s="75"/>
      <c r="N86" s="75"/>
      <c r="O86" s="75"/>
      <c r="P86" s="75"/>
      <c r="Q86" s="75"/>
      <c r="R86" s="75"/>
    </row>
    <row r="87" spans="2:19" ht="14.25" customHeight="1">
      <c r="B87" s="65" t="s">
        <v>271</v>
      </c>
      <c r="D87" s="59"/>
      <c r="E87" s="70"/>
      <c r="F87" s="70"/>
      <c r="G87" s="70"/>
      <c r="H87" s="70"/>
      <c r="I87" s="70"/>
      <c r="J87" s="70"/>
      <c r="K87" s="70"/>
      <c r="L87" s="70"/>
      <c r="M87" s="70"/>
      <c r="N87" s="70"/>
      <c r="O87" s="70"/>
      <c r="P87" s="70"/>
      <c r="Q87" s="70"/>
      <c r="R87" s="70"/>
      <c r="S87" s="70"/>
    </row>
    <row r="88" spans="2:19" ht="14.25" customHeight="1" outlineLevel="1">
      <c r="B88" s="460">
        <v>36001</v>
      </c>
      <c r="C88" s="458" t="s">
        <v>270</v>
      </c>
      <c r="D88" s="59"/>
      <c r="E88" s="461">
        <f>SUM(G88:L88)</f>
        <v>0</v>
      </c>
      <c r="F88" s="228"/>
      <c r="G88" s="461"/>
      <c r="H88" s="461"/>
      <c r="I88" s="461"/>
      <c r="J88" s="461"/>
      <c r="K88" s="461"/>
      <c r="L88" s="461"/>
      <c r="M88" s="230">
        <f t="shared" ref="M88:M94" si="33">E88-SUM(G88:L88)</f>
        <v>0</v>
      </c>
      <c r="N88" s="607"/>
      <c r="O88" s="608"/>
      <c r="P88" s="608"/>
      <c r="Q88" s="608"/>
      <c r="R88" s="609"/>
    </row>
    <row r="89" spans="2:19" ht="14.25" customHeight="1" outlineLevel="1">
      <c r="B89" s="460">
        <v>36011</v>
      </c>
      <c r="C89" s="458" t="s">
        <v>272</v>
      </c>
      <c r="D89" s="59"/>
      <c r="E89" s="461">
        <f t="shared" ref="E89:E94" si="34">SUM(G89:L89)</f>
        <v>0</v>
      </c>
      <c r="F89" s="228"/>
      <c r="G89" s="461"/>
      <c r="H89" s="461"/>
      <c r="I89" s="461"/>
      <c r="J89" s="461"/>
      <c r="K89" s="461"/>
      <c r="L89" s="461"/>
      <c r="M89" s="230">
        <f t="shared" si="33"/>
        <v>0</v>
      </c>
      <c r="N89" s="471"/>
      <c r="O89" s="477"/>
      <c r="P89" s="477"/>
      <c r="Q89" s="477"/>
      <c r="R89" s="478"/>
    </row>
    <row r="90" spans="2:19" ht="14.25" customHeight="1" outlineLevel="1">
      <c r="B90" s="460">
        <v>36012</v>
      </c>
      <c r="C90" s="458" t="s">
        <v>265</v>
      </c>
      <c r="D90" s="59"/>
      <c r="E90" s="461">
        <f t="shared" si="34"/>
        <v>0</v>
      </c>
      <c r="F90" s="228"/>
      <c r="G90" s="461"/>
      <c r="H90" s="461"/>
      <c r="I90" s="461"/>
      <c r="J90" s="461"/>
      <c r="K90" s="461"/>
      <c r="L90" s="461"/>
      <c r="M90" s="230">
        <f t="shared" si="33"/>
        <v>0</v>
      </c>
      <c r="N90" s="471"/>
      <c r="O90" s="477"/>
      <c r="P90" s="477"/>
      <c r="Q90" s="477"/>
      <c r="R90" s="478"/>
    </row>
    <row r="91" spans="2:19" ht="14.25" customHeight="1" outlineLevel="1">
      <c r="B91" s="460">
        <v>36020</v>
      </c>
      <c r="C91" s="458" t="s">
        <v>273</v>
      </c>
      <c r="D91" s="59"/>
      <c r="E91" s="461">
        <f t="shared" si="34"/>
        <v>0</v>
      </c>
      <c r="F91" s="228"/>
      <c r="G91" s="461"/>
      <c r="H91" s="461"/>
      <c r="I91" s="461"/>
      <c r="J91" s="461"/>
      <c r="K91" s="461"/>
      <c r="L91" s="461"/>
      <c r="M91" s="230">
        <f t="shared" si="33"/>
        <v>0</v>
      </c>
      <c r="N91" s="471"/>
      <c r="O91" s="477"/>
      <c r="P91" s="477"/>
      <c r="Q91" s="477"/>
      <c r="R91" s="478"/>
    </row>
    <row r="92" spans="2:19" ht="14.25" customHeight="1" outlineLevel="1">
      <c r="B92" s="460">
        <v>40301</v>
      </c>
      <c r="C92" s="458" t="s">
        <v>274</v>
      </c>
      <c r="D92" s="59"/>
      <c r="E92" s="461">
        <f t="shared" si="34"/>
        <v>0</v>
      </c>
      <c r="F92" s="228"/>
      <c r="G92" s="461"/>
      <c r="H92" s="461"/>
      <c r="I92" s="461"/>
      <c r="J92" s="461"/>
      <c r="K92" s="461"/>
      <c r="L92" s="461"/>
      <c r="M92" s="230">
        <f t="shared" si="33"/>
        <v>0</v>
      </c>
      <c r="N92" s="471"/>
      <c r="O92" s="477"/>
      <c r="P92" s="477"/>
      <c r="Q92" s="477"/>
      <c r="R92" s="478"/>
    </row>
    <row r="93" spans="2:19" ht="14.25" customHeight="1" outlineLevel="1">
      <c r="B93" s="460">
        <v>40302</v>
      </c>
      <c r="C93" s="458" t="s">
        <v>275</v>
      </c>
      <c r="D93" s="59"/>
      <c r="E93" s="461">
        <f t="shared" si="34"/>
        <v>0</v>
      </c>
      <c r="F93" s="228"/>
      <c r="G93" s="461"/>
      <c r="H93" s="461"/>
      <c r="I93" s="461"/>
      <c r="J93" s="461"/>
      <c r="K93" s="461"/>
      <c r="L93" s="461"/>
      <c r="M93" s="230">
        <f t="shared" si="33"/>
        <v>0</v>
      </c>
      <c r="N93" s="471"/>
      <c r="O93" s="477"/>
      <c r="P93" s="477"/>
      <c r="Q93" s="477"/>
      <c r="R93" s="478"/>
    </row>
    <row r="94" spans="2:19" ht="14.25" customHeight="1" outlineLevel="1">
      <c r="B94" s="460">
        <v>40303</v>
      </c>
      <c r="C94" s="458" t="s">
        <v>276</v>
      </c>
      <c r="D94" s="59"/>
      <c r="E94" s="461">
        <f t="shared" si="34"/>
        <v>0</v>
      </c>
      <c r="F94" s="228"/>
      <c r="G94" s="461"/>
      <c r="H94" s="461"/>
      <c r="I94" s="461"/>
      <c r="J94" s="461"/>
      <c r="K94" s="461"/>
      <c r="L94" s="461"/>
      <c r="M94" s="230">
        <f t="shared" si="33"/>
        <v>0</v>
      </c>
      <c r="N94" s="471"/>
      <c r="O94" s="477"/>
      <c r="P94" s="477"/>
      <c r="Q94" s="477"/>
      <c r="R94" s="478"/>
    </row>
    <row r="95" spans="2:19" ht="14.25" customHeight="1" outlineLevel="1" thickBot="1">
      <c r="B95" s="95" t="s">
        <v>433</v>
      </c>
      <c r="C95" s="74"/>
      <c r="D95" s="59"/>
      <c r="E95" s="462">
        <f>SUBTOTAL(9,E88:E94)</f>
        <v>0</v>
      </c>
      <c r="F95" s="228"/>
      <c r="G95" s="463">
        <f>SUBTOTAL(9,G88:G94)</f>
        <v>0</v>
      </c>
      <c r="H95" s="463">
        <f t="shared" ref="H95:L95" si="35">SUBTOTAL(9,H88:H94)</f>
        <v>0</v>
      </c>
      <c r="I95" s="463">
        <f t="shared" si="35"/>
        <v>0</v>
      </c>
      <c r="J95" s="463">
        <f t="shared" si="35"/>
        <v>0</v>
      </c>
      <c r="K95" s="463">
        <f t="shared" si="35"/>
        <v>0</v>
      </c>
      <c r="L95" s="463">
        <f t="shared" si="35"/>
        <v>0</v>
      </c>
      <c r="M95" s="93">
        <v>0</v>
      </c>
      <c r="N95" s="94"/>
      <c r="O95" s="94"/>
      <c r="P95" s="94"/>
      <c r="Q95" s="94"/>
      <c r="R95" s="94"/>
    </row>
    <row r="96" spans="2:19" ht="14.25" customHeight="1" outlineLevel="1">
      <c r="B96" s="73"/>
      <c r="C96" s="74"/>
      <c r="D96" s="59"/>
      <c r="E96" s="92"/>
      <c r="F96" s="228"/>
      <c r="G96" s="92"/>
      <c r="H96" s="92"/>
      <c r="I96" s="92"/>
      <c r="J96" s="92"/>
      <c r="K96" s="92"/>
      <c r="L96" s="92"/>
      <c r="M96" s="93"/>
      <c r="N96" s="94"/>
      <c r="O96" s="94"/>
      <c r="P96" s="94"/>
      <c r="Q96" s="94"/>
      <c r="R96" s="94"/>
    </row>
    <row r="97" spans="2:19" ht="14.25" customHeight="1" outlineLevel="1">
      <c r="B97" s="73"/>
      <c r="C97" s="74"/>
      <c r="D97" s="59"/>
      <c r="E97" s="92"/>
      <c r="F97" s="228"/>
      <c r="G97" s="92"/>
      <c r="H97" s="92"/>
      <c r="I97" s="92"/>
      <c r="J97" s="92"/>
      <c r="K97" s="92"/>
      <c r="L97" s="92"/>
      <c r="M97" s="93"/>
      <c r="N97" s="94"/>
      <c r="O97" s="94"/>
      <c r="P97" s="94"/>
      <c r="Q97" s="94"/>
      <c r="R97" s="94"/>
    </row>
    <row r="98" spans="2:19" ht="14.25" customHeight="1">
      <c r="B98" s="72" t="s">
        <v>251</v>
      </c>
      <c r="C98" s="70"/>
      <c r="D98" s="59"/>
      <c r="E98" s="70"/>
      <c r="F98" s="70"/>
      <c r="G98" s="70"/>
      <c r="H98" s="70"/>
      <c r="I98" s="70"/>
      <c r="J98" s="70"/>
      <c r="K98" s="70"/>
      <c r="L98" s="70"/>
      <c r="M98" s="70"/>
      <c r="N98" s="70"/>
      <c r="O98" s="70"/>
      <c r="P98" s="70"/>
      <c r="Q98" s="70"/>
      <c r="R98" s="70"/>
      <c r="S98" s="70"/>
    </row>
    <row r="99" spans="2:19" ht="14.25" customHeight="1" outlineLevel="1">
      <c r="B99" s="460">
        <v>36301</v>
      </c>
      <c r="C99" s="458" t="s">
        <v>277</v>
      </c>
      <c r="D99" s="59"/>
      <c r="E99" s="461">
        <f>SUM(G99:L99)</f>
        <v>0</v>
      </c>
      <c r="F99" s="228"/>
      <c r="G99" s="461"/>
      <c r="H99" s="461"/>
      <c r="I99" s="461"/>
      <c r="J99" s="461"/>
      <c r="K99" s="461"/>
      <c r="L99" s="461"/>
      <c r="M99" s="230">
        <f t="shared" ref="M99:M120" si="36">E99-SUM(G99:L99)</f>
        <v>0</v>
      </c>
      <c r="N99" s="607"/>
      <c r="O99" s="608"/>
      <c r="P99" s="608"/>
      <c r="Q99" s="608"/>
      <c r="R99" s="609"/>
    </row>
    <row r="100" spans="2:19" ht="14.25" customHeight="1" outlineLevel="1">
      <c r="B100" s="460">
        <v>37201</v>
      </c>
      <c r="C100" s="458" t="s">
        <v>278</v>
      </c>
      <c r="D100" s="59"/>
      <c r="E100" s="461">
        <f t="shared" ref="E100:E109" si="37">SUM(G100:L100)</f>
        <v>0</v>
      </c>
      <c r="F100" s="228"/>
      <c r="G100" s="461"/>
      <c r="H100" s="461"/>
      <c r="I100" s="461"/>
      <c r="J100" s="461"/>
      <c r="K100" s="461"/>
      <c r="L100" s="461"/>
      <c r="M100" s="230">
        <f t="shared" si="36"/>
        <v>0</v>
      </c>
      <c r="N100" s="471"/>
      <c r="O100" s="477"/>
      <c r="P100" s="477"/>
      <c r="Q100" s="477"/>
      <c r="R100" s="478"/>
    </row>
    <row r="101" spans="2:19" ht="14.25" customHeight="1" outlineLevel="1">
      <c r="B101" s="460">
        <v>37250</v>
      </c>
      <c r="C101" s="458" t="s">
        <v>279</v>
      </c>
      <c r="D101" s="59"/>
      <c r="E101" s="461">
        <f t="shared" si="37"/>
        <v>0</v>
      </c>
      <c r="F101" s="228"/>
      <c r="G101" s="461"/>
      <c r="H101" s="461"/>
      <c r="I101" s="461"/>
      <c r="J101" s="461"/>
      <c r="K101" s="461"/>
      <c r="L101" s="461"/>
      <c r="M101" s="230">
        <f t="shared" si="36"/>
        <v>0</v>
      </c>
      <c r="N101" s="471"/>
      <c r="O101" s="477"/>
      <c r="P101" s="477"/>
      <c r="Q101" s="477"/>
      <c r="R101" s="478"/>
    </row>
    <row r="102" spans="2:19" ht="14.25" customHeight="1" outlineLevel="1">
      <c r="B102" s="460">
        <v>37301</v>
      </c>
      <c r="C102" s="458" t="s">
        <v>280</v>
      </c>
      <c r="D102" s="59"/>
      <c r="E102" s="461">
        <f t="shared" si="37"/>
        <v>0</v>
      </c>
      <c r="F102" s="228"/>
      <c r="G102" s="461"/>
      <c r="H102" s="461"/>
      <c r="I102" s="461"/>
      <c r="J102" s="461"/>
      <c r="K102" s="461"/>
      <c r="L102" s="461"/>
      <c r="M102" s="230">
        <f t="shared" si="36"/>
        <v>0</v>
      </c>
      <c r="N102" s="471"/>
      <c r="O102" s="477"/>
      <c r="P102" s="477"/>
      <c r="Q102" s="477"/>
      <c r="R102" s="478"/>
    </row>
    <row r="103" spans="2:19" ht="14.25" customHeight="1" outlineLevel="1">
      <c r="B103" s="460">
        <v>43104</v>
      </c>
      <c r="C103" s="458" t="s">
        <v>281</v>
      </c>
      <c r="D103" s="59"/>
      <c r="E103" s="461">
        <f t="shared" si="37"/>
        <v>0</v>
      </c>
      <c r="F103" s="228"/>
      <c r="G103" s="461"/>
      <c r="H103" s="461"/>
      <c r="I103" s="461"/>
      <c r="J103" s="461"/>
      <c r="K103" s="461"/>
      <c r="L103" s="461"/>
      <c r="M103" s="230">
        <f t="shared" si="36"/>
        <v>0</v>
      </c>
      <c r="N103" s="471"/>
      <c r="O103" s="477"/>
      <c r="P103" s="477"/>
      <c r="Q103" s="477"/>
      <c r="R103" s="478"/>
    </row>
    <row r="104" spans="2:19" ht="14.25" customHeight="1" outlineLevel="1">
      <c r="B104" s="460">
        <v>44101</v>
      </c>
      <c r="C104" s="458" t="s">
        <v>282</v>
      </c>
      <c r="D104" s="59"/>
      <c r="E104" s="461">
        <f t="shared" si="37"/>
        <v>0</v>
      </c>
      <c r="F104" s="228"/>
      <c r="G104" s="461"/>
      <c r="H104" s="461"/>
      <c r="I104" s="461"/>
      <c r="J104" s="461"/>
      <c r="K104" s="461"/>
      <c r="L104" s="461"/>
      <c r="M104" s="230">
        <f t="shared" si="36"/>
        <v>0</v>
      </c>
      <c r="N104" s="471"/>
      <c r="O104" s="477"/>
      <c r="P104" s="477"/>
      <c r="Q104" s="477"/>
      <c r="R104" s="478"/>
    </row>
    <row r="105" spans="2:19" ht="14.25" customHeight="1" outlineLevel="1">
      <c r="B105" s="460">
        <v>44102</v>
      </c>
      <c r="C105" s="458" t="s">
        <v>283</v>
      </c>
      <c r="D105" s="59"/>
      <c r="E105" s="461">
        <f t="shared" si="37"/>
        <v>0</v>
      </c>
      <c r="F105" s="228"/>
      <c r="G105" s="461"/>
      <c r="H105" s="461"/>
      <c r="I105" s="461"/>
      <c r="J105" s="461"/>
      <c r="K105" s="461"/>
      <c r="L105" s="461"/>
      <c r="M105" s="230">
        <f t="shared" si="36"/>
        <v>0</v>
      </c>
      <c r="N105" s="471"/>
      <c r="O105" s="477"/>
      <c r="P105" s="477"/>
      <c r="Q105" s="477"/>
      <c r="R105" s="478"/>
    </row>
    <row r="106" spans="2:19" ht="14.25" customHeight="1" outlineLevel="1">
      <c r="B106" s="460">
        <v>48101</v>
      </c>
      <c r="C106" s="458" t="s">
        <v>284</v>
      </c>
      <c r="D106" s="59"/>
      <c r="E106" s="461">
        <f t="shared" si="37"/>
        <v>0</v>
      </c>
      <c r="F106" s="228"/>
      <c r="G106" s="461"/>
      <c r="H106" s="461"/>
      <c r="I106" s="461"/>
      <c r="J106" s="461"/>
      <c r="K106" s="461"/>
      <c r="L106" s="461"/>
      <c r="M106" s="230">
        <f t="shared" si="36"/>
        <v>0</v>
      </c>
      <c r="N106" s="471"/>
      <c r="O106" s="477"/>
      <c r="P106" s="477"/>
      <c r="Q106" s="477"/>
      <c r="R106" s="478"/>
    </row>
    <row r="107" spans="2:19" ht="14.25" customHeight="1" outlineLevel="1">
      <c r="B107" s="460">
        <v>48102</v>
      </c>
      <c r="C107" s="458" t="s">
        <v>285</v>
      </c>
      <c r="D107" s="59"/>
      <c r="E107" s="461">
        <f t="shared" si="37"/>
        <v>0</v>
      </c>
      <c r="F107" s="228"/>
      <c r="G107" s="461"/>
      <c r="H107" s="461"/>
      <c r="I107" s="461"/>
      <c r="J107" s="461"/>
      <c r="K107" s="461"/>
      <c r="L107" s="461"/>
      <c r="M107" s="230">
        <f t="shared" si="36"/>
        <v>0</v>
      </c>
      <c r="N107" s="471"/>
      <c r="O107" s="477"/>
      <c r="P107" s="477"/>
      <c r="Q107" s="477"/>
      <c r="R107" s="478"/>
    </row>
    <row r="108" spans="2:19" ht="14.25" customHeight="1" outlineLevel="1">
      <c r="B108" s="460">
        <v>48103</v>
      </c>
      <c r="C108" s="458" t="s">
        <v>286</v>
      </c>
      <c r="D108" s="59"/>
      <c r="E108" s="461">
        <f t="shared" si="37"/>
        <v>0</v>
      </c>
      <c r="F108" s="228"/>
      <c r="G108" s="461"/>
      <c r="H108" s="461"/>
      <c r="I108" s="461"/>
      <c r="J108" s="461"/>
      <c r="K108" s="461"/>
      <c r="L108" s="461"/>
      <c r="M108" s="230">
        <f t="shared" si="36"/>
        <v>0</v>
      </c>
      <c r="N108" s="471"/>
      <c r="O108" s="477"/>
      <c r="P108" s="477"/>
      <c r="Q108" s="477"/>
      <c r="R108" s="478"/>
    </row>
    <row r="109" spans="2:19" ht="14.25" customHeight="1" outlineLevel="1">
      <c r="B109" s="460">
        <v>48104</v>
      </c>
      <c r="C109" s="458" t="s">
        <v>287</v>
      </c>
      <c r="D109" s="59"/>
      <c r="E109" s="461">
        <f t="shared" si="37"/>
        <v>0</v>
      </c>
      <c r="F109" s="228"/>
      <c r="G109" s="461"/>
      <c r="H109" s="461"/>
      <c r="I109" s="461"/>
      <c r="J109" s="461"/>
      <c r="K109" s="461"/>
      <c r="L109" s="461"/>
      <c r="M109" s="230">
        <f t="shared" si="36"/>
        <v>0</v>
      </c>
      <c r="N109" s="471"/>
      <c r="O109" s="477"/>
      <c r="P109" s="477"/>
      <c r="Q109" s="477"/>
      <c r="R109" s="478"/>
    </row>
    <row r="110" spans="2:19" ht="14.25" customHeight="1" outlineLevel="1">
      <c r="B110" s="460">
        <v>48105</v>
      </c>
      <c r="C110" s="458" t="s">
        <v>288</v>
      </c>
      <c r="D110" s="59"/>
      <c r="E110" s="461">
        <f t="shared" ref="E110:E119" si="38">SUM(G110:L110)</f>
        <v>0</v>
      </c>
      <c r="F110" s="228"/>
      <c r="G110" s="461"/>
      <c r="H110" s="461"/>
      <c r="I110" s="461"/>
      <c r="J110" s="461"/>
      <c r="K110" s="461"/>
      <c r="L110" s="461"/>
      <c r="M110" s="230">
        <f t="shared" si="36"/>
        <v>0</v>
      </c>
      <c r="N110" s="607"/>
      <c r="O110" s="608"/>
      <c r="P110" s="608"/>
      <c r="Q110" s="608"/>
      <c r="R110" s="609"/>
    </row>
    <row r="111" spans="2:19" ht="14.25" customHeight="1" outlineLevel="1">
      <c r="B111" s="460">
        <v>48106</v>
      </c>
      <c r="C111" s="458" t="s">
        <v>289</v>
      </c>
      <c r="D111" s="59"/>
      <c r="E111" s="461">
        <f t="shared" si="38"/>
        <v>0</v>
      </c>
      <c r="F111" s="228"/>
      <c r="G111" s="461"/>
      <c r="H111" s="461"/>
      <c r="I111" s="461"/>
      <c r="J111" s="461"/>
      <c r="K111" s="461"/>
      <c r="L111" s="461"/>
      <c r="M111" s="230">
        <f t="shared" si="36"/>
        <v>0</v>
      </c>
      <c r="N111" s="607"/>
      <c r="O111" s="608"/>
      <c r="P111" s="608"/>
      <c r="Q111" s="608"/>
      <c r="R111" s="609"/>
    </row>
    <row r="112" spans="2:19" ht="14.25" customHeight="1" outlineLevel="1">
      <c r="B112" s="460">
        <v>48107</v>
      </c>
      <c r="C112" s="458" t="s">
        <v>290</v>
      </c>
      <c r="D112" s="59"/>
      <c r="E112" s="461">
        <f t="shared" si="38"/>
        <v>0</v>
      </c>
      <c r="F112" s="228"/>
      <c r="G112" s="461"/>
      <c r="H112" s="461"/>
      <c r="I112" s="461"/>
      <c r="J112" s="461"/>
      <c r="K112" s="461"/>
      <c r="L112" s="461"/>
      <c r="M112" s="230">
        <f t="shared" si="36"/>
        <v>0</v>
      </c>
      <c r="N112" s="607"/>
      <c r="O112" s="608"/>
      <c r="P112" s="608"/>
      <c r="Q112" s="608"/>
      <c r="R112" s="609"/>
    </row>
    <row r="113" spans="2:19" outlineLevel="1">
      <c r="B113" s="460">
        <v>48210</v>
      </c>
      <c r="C113" s="458" t="s">
        <v>102</v>
      </c>
      <c r="D113" s="59"/>
      <c r="E113" s="461">
        <f t="shared" si="38"/>
        <v>0</v>
      </c>
      <c r="F113" s="228"/>
      <c r="G113" s="461"/>
      <c r="H113" s="461"/>
      <c r="I113" s="461"/>
      <c r="J113" s="461"/>
      <c r="K113" s="461"/>
      <c r="L113" s="461"/>
      <c r="M113" s="230">
        <f t="shared" si="36"/>
        <v>0</v>
      </c>
      <c r="N113" s="607"/>
      <c r="O113" s="608"/>
      <c r="P113" s="608"/>
      <c r="Q113" s="608"/>
      <c r="R113" s="609"/>
    </row>
    <row r="114" spans="2:19" ht="14.25" customHeight="1" outlineLevel="1">
      <c r="B114" s="460">
        <v>48501</v>
      </c>
      <c r="C114" s="458" t="s">
        <v>291</v>
      </c>
      <c r="D114" s="59"/>
      <c r="E114" s="461">
        <f t="shared" si="38"/>
        <v>0</v>
      </c>
      <c r="F114" s="228"/>
      <c r="G114" s="461"/>
      <c r="H114" s="461"/>
      <c r="I114" s="461"/>
      <c r="J114" s="461"/>
      <c r="K114" s="461"/>
      <c r="L114" s="461"/>
      <c r="M114" s="230">
        <f t="shared" si="36"/>
        <v>0</v>
      </c>
      <c r="N114" s="607"/>
      <c r="O114" s="608"/>
      <c r="P114" s="608"/>
      <c r="Q114" s="608"/>
      <c r="R114" s="609"/>
    </row>
    <row r="115" spans="2:19" ht="14.25" customHeight="1" outlineLevel="1">
      <c r="B115" s="460">
        <v>48502</v>
      </c>
      <c r="C115" s="458" t="s">
        <v>292</v>
      </c>
      <c r="D115" s="59"/>
      <c r="E115" s="461">
        <f t="shared" si="38"/>
        <v>0</v>
      </c>
      <c r="F115" s="228"/>
      <c r="G115" s="461"/>
      <c r="H115" s="461"/>
      <c r="I115" s="461"/>
      <c r="J115" s="461"/>
      <c r="K115" s="461"/>
      <c r="L115" s="461"/>
      <c r="M115" s="230">
        <f t="shared" si="36"/>
        <v>0</v>
      </c>
      <c r="N115" s="607"/>
      <c r="O115" s="608"/>
      <c r="P115" s="608"/>
      <c r="Q115" s="608"/>
      <c r="R115" s="609"/>
    </row>
    <row r="116" spans="2:19" ht="14.25" customHeight="1" outlineLevel="1">
      <c r="B116" s="460">
        <v>48504</v>
      </c>
      <c r="C116" s="458" t="s">
        <v>434</v>
      </c>
      <c r="D116" s="59"/>
      <c r="E116" s="461">
        <f t="shared" si="38"/>
        <v>0</v>
      </c>
      <c r="F116" s="228"/>
      <c r="G116" s="461"/>
      <c r="H116" s="461"/>
      <c r="I116" s="461"/>
      <c r="J116" s="461"/>
      <c r="K116" s="461"/>
      <c r="L116" s="461"/>
      <c r="M116" s="230">
        <f t="shared" si="36"/>
        <v>0</v>
      </c>
      <c r="N116" s="607"/>
      <c r="O116" s="608"/>
      <c r="P116" s="608"/>
      <c r="Q116" s="608"/>
      <c r="R116" s="609"/>
    </row>
    <row r="117" spans="2:19" ht="14.25" customHeight="1" outlineLevel="1">
      <c r="B117" s="460">
        <v>48521</v>
      </c>
      <c r="C117" s="458" t="s">
        <v>294</v>
      </c>
      <c r="D117" s="59"/>
      <c r="E117" s="461">
        <f t="shared" si="38"/>
        <v>0</v>
      </c>
      <c r="F117" s="228"/>
      <c r="G117" s="461"/>
      <c r="H117" s="461"/>
      <c r="I117" s="461"/>
      <c r="J117" s="461"/>
      <c r="K117" s="461"/>
      <c r="L117" s="461"/>
      <c r="M117" s="230">
        <f t="shared" si="36"/>
        <v>0</v>
      </c>
      <c r="N117" s="607"/>
      <c r="O117" s="608"/>
      <c r="P117" s="608"/>
      <c r="Q117" s="608"/>
      <c r="R117" s="609"/>
    </row>
    <row r="118" spans="2:19" ht="14.25" customHeight="1" outlineLevel="1">
      <c r="B118" s="460">
        <v>48522</v>
      </c>
      <c r="C118" s="458" t="s">
        <v>295</v>
      </c>
      <c r="D118" s="59"/>
      <c r="E118" s="461">
        <f t="shared" si="38"/>
        <v>0</v>
      </c>
      <c r="F118" s="228"/>
      <c r="G118" s="461"/>
      <c r="H118" s="461"/>
      <c r="I118" s="461"/>
      <c r="J118" s="461"/>
      <c r="K118" s="461"/>
      <c r="L118" s="461"/>
      <c r="M118" s="230">
        <f t="shared" si="36"/>
        <v>0</v>
      </c>
      <c r="N118" s="607"/>
      <c r="O118" s="608"/>
      <c r="P118" s="608"/>
      <c r="Q118" s="608"/>
      <c r="R118" s="609"/>
    </row>
    <row r="119" spans="2:19" ht="14.25" customHeight="1" outlineLevel="1">
      <c r="B119" s="460">
        <v>48523</v>
      </c>
      <c r="C119" s="458" t="s">
        <v>296</v>
      </c>
      <c r="D119" s="59"/>
      <c r="E119" s="461">
        <f t="shared" si="38"/>
        <v>0</v>
      </c>
      <c r="F119" s="228"/>
      <c r="G119" s="461"/>
      <c r="H119" s="461"/>
      <c r="I119" s="461"/>
      <c r="J119" s="461"/>
      <c r="K119" s="461"/>
      <c r="L119" s="461"/>
      <c r="M119" s="230">
        <f t="shared" si="36"/>
        <v>0</v>
      </c>
      <c r="N119" s="607"/>
      <c r="O119" s="608"/>
      <c r="P119" s="608"/>
      <c r="Q119" s="608"/>
      <c r="R119" s="609"/>
    </row>
    <row r="120" spans="2:19" ht="14.4" thickBot="1">
      <c r="B120" s="65" t="s">
        <v>435</v>
      </c>
      <c r="C120" s="66"/>
      <c r="D120" s="59"/>
      <c r="E120" s="462">
        <f>SUBTOTAL(9,E99:E119)</f>
        <v>0</v>
      </c>
      <c r="F120" s="54"/>
      <c r="G120" s="463">
        <f>SUBTOTAL(9,G99:G119)</f>
        <v>0</v>
      </c>
      <c r="H120" s="463">
        <f t="shared" ref="H120:L120" si="39">SUBTOTAL(9,H99:H119)</f>
        <v>0</v>
      </c>
      <c r="I120" s="463">
        <f t="shared" si="39"/>
        <v>0</v>
      </c>
      <c r="J120" s="463">
        <f t="shared" si="39"/>
        <v>0</v>
      </c>
      <c r="K120" s="463">
        <f t="shared" si="39"/>
        <v>0</v>
      </c>
      <c r="L120" s="463">
        <f t="shared" si="39"/>
        <v>0</v>
      </c>
      <c r="M120" s="230">
        <f t="shared" si="36"/>
        <v>0</v>
      </c>
      <c r="N120" s="607"/>
      <c r="O120" s="608"/>
      <c r="P120" s="608"/>
      <c r="Q120" s="608"/>
      <c r="R120" s="609"/>
    </row>
    <row r="121" spans="2:19" ht="14.25" customHeight="1">
      <c r="B121" s="73"/>
      <c r="C121" s="74"/>
      <c r="D121" s="59"/>
      <c r="E121" s="75"/>
      <c r="G121" s="75"/>
      <c r="H121" s="75"/>
      <c r="I121" s="75"/>
      <c r="J121" s="75"/>
      <c r="K121" s="75"/>
      <c r="L121" s="75"/>
      <c r="M121" s="75"/>
      <c r="N121" s="75"/>
      <c r="O121" s="75"/>
      <c r="P121" s="75"/>
      <c r="Q121" s="75"/>
      <c r="R121" s="75"/>
      <c r="S121" s="75"/>
    </row>
    <row r="122" spans="2:19" ht="14.25" customHeight="1">
      <c r="B122" s="72" t="s">
        <v>298</v>
      </c>
      <c r="C122" s="70"/>
      <c r="D122" s="59"/>
      <c r="E122" s="70"/>
      <c r="F122" s="70"/>
      <c r="G122" s="70"/>
      <c r="H122" s="70"/>
      <c r="I122" s="70"/>
      <c r="J122" s="70"/>
      <c r="K122" s="70"/>
      <c r="L122" s="70"/>
      <c r="M122" s="70"/>
      <c r="N122" s="70"/>
      <c r="O122" s="70"/>
      <c r="P122" s="70"/>
      <c r="Q122" s="70"/>
      <c r="R122" s="70"/>
      <c r="S122" s="70"/>
    </row>
    <row r="123" spans="2:19" ht="15" customHeight="1" outlineLevel="1">
      <c r="B123" s="460">
        <v>57613</v>
      </c>
      <c r="C123" s="458" t="s">
        <v>502</v>
      </c>
      <c r="D123" s="59"/>
      <c r="E123" s="461">
        <f>SUM(G123:L123)</f>
        <v>0</v>
      </c>
      <c r="F123" s="228"/>
      <c r="G123" s="461"/>
      <c r="H123" s="461"/>
      <c r="I123" s="461"/>
      <c r="J123" s="461"/>
      <c r="K123" s="461"/>
      <c r="L123" s="461"/>
      <c r="M123" s="230">
        <f>E123-SUM(G123:L123)</f>
        <v>0</v>
      </c>
      <c r="N123" s="607"/>
      <c r="O123" s="608"/>
      <c r="P123" s="608"/>
      <c r="Q123" s="608"/>
      <c r="R123" s="609"/>
    </row>
    <row r="124" spans="2:19" ht="15" customHeight="1" outlineLevel="1">
      <c r="B124" s="460">
        <v>57623</v>
      </c>
      <c r="C124" s="458" t="s">
        <v>503</v>
      </c>
      <c r="D124" s="59"/>
      <c r="E124" s="461">
        <f>SUM(G124:L124)</f>
        <v>0</v>
      </c>
      <c r="F124" s="228"/>
      <c r="G124" s="461"/>
      <c r="H124" s="461"/>
      <c r="I124" s="461"/>
      <c r="J124" s="461"/>
      <c r="K124" s="461"/>
      <c r="L124" s="461"/>
      <c r="M124" s="230">
        <f>E124-SUM(G124:L124)</f>
        <v>0</v>
      </c>
      <c r="N124" s="607"/>
      <c r="O124" s="608"/>
      <c r="P124" s="608"/>
      <c r="Q124" s="608"/>
      <c r="R124" s="609"/>
    </row>
    <row r="125" spans="2:19" ht="14.4" thickBot="1">
      <c r="B125" s="65" t="s">
        <v>436</v>
      </c>
      <c r="C125" s="66"/>
      <c r="D125" s="59"/>
      <c r="E125" s="462">
        <f>SUBTOTAL(9,E123:E124)</f>
        <v>0</v>
      </c>
      <c r="F125" s="54"/>
      <c r="G125" s="463">
        <f>SUBTOTAL(9,G123:G124)</f>
        <v>0</v>
      </c>
      <c r="H125" s="463">
        <f t="shared" ref="H125:L125" si="40">SUBTOTAL(9,H123:H124)</f>
        <v>0</v>
      </c>
      <c r="I125" s="463">
        <f t="shared" si="40"/>
        <v>0</v>
      </c>
      <c r="J125" s="463">
        <f t="shared" si="40"/>
        <v>0</v>
      </c>
      <c r="K125" s="463">
        <f t="shared" si="40"/>
        <v>0</v>
      </c>
      <c r="L125" s="463">
        <f t="shared" si="40"/>
        <v>0</v>
      </c>
      <c r="M125" s="230">
        <f>E125-SUM(G125:L125)</f>
        <v>0</v>
      </c>
      <c r="N125" s="607"/>
      <c r="O125" s="608"/>
      <c r="P125" s="608"/>
      <c r="Q125" s="608"/>
      <c r="R125" s="609"/>
    </row>
    <row r="126" spans="2:19" ht="14.25" customHeight="1">
      <c r="B126" s="73"/>
      <c r="C126" s="74"/>
      <c r="D126" s="59"/>
      <c r="E126" s="75"/>
      <c r="G126" s="75"/>
      <c r="H126" s="75"/>
      <c r="I126" s="75"/>
      <c r="J126" s="75"/>
      <c r="K126" s="75"/>
      <c r="L126" s="75"/>
      <c r="M126" s="75"/>
      <c r="N126" s="75"/>
      <c r="O126" s="75"/>
      <c r="P126" s="75"/>
      <c r="Q126" s="75"/>
      <c r="R126" s="75"/>
      <c r="S126" s="75"/>
    </row>
    <row r="127" spans="2:19" ht="14.25" customHeight="1">
      <c r="B127" s="72" t="s">
        <v>183</v>
      </c>
      <c r="C127" s="70"/>
      <c r="D127" s="59"/>
      <c r="E127" s="75"/>
      <c r="G127" s="75"/>
      <c r="H127" s="75"/>
      <c r="I127" s="75"/>
      <c r="J127" s="75"/>
      <c r="K127" s="75"/>
      <c r="L127" s="75"/>
      <c r="M127" s="75"/>
      <c r="N127" s="75"/>
      <c r="O127" s="75"/>
      <c r="P127" s="75"/>
      <c r="Q127" s="75"/>
      <c r="R127" s="75"/>
    </row>
    <row r="128" spans="2:19" ht="14.25" customHeight="1" thickBot="1">
      <c r="B128" s="466">
        <v>36901</v>
      </c>
      <c r="C128" s="459" t="s">
        <v>301</v>
      </c>
      <c r="D128" s="59"/>
      <c r="E128" s="462">
        <f>SUBTOTAL(9,E33:E127)*$F$4</f>
        <v>0</v>
      </c>
      <c r="G128" s="462">
        <f>SUBTOTAL(9,G33:G127)*$F$4</f>
        <v>0</v>
      </c>
      <c r="H128" s="462">
        <f t="shared" ref="H128:L128" si="41">SUBTOTAL(9,H33:H127)*$F$4</f>
        <v>0</v>
      </c>
      <c r="I128" s="462">
        <f t="shared" si="41"/>
        <v>0</v>
      </c>
      <c r="J128" s="462">
        <f t="shared" si="41"/>
        <v>0</v>
      </c>
      <c r="K128" s="462">
        <f t="shared" si="41"/>
        <v>0</v>
      </c>
      <c r="L128" s="462">
        <f t="shared" si="41"/>
        <v>0</v>
      </c>
      <c r="M128" s="231">
        <f>E128-SUM(G128:L128)</f>
        <v>0</v>
      </c>
      <c r="N128" s="6"/>
      <c r="O128" s="6"/>
      <c r="P128" s="6"/>
      <c r="Q128" s="6"/>
      <c r="R128" s="6"/>
    </row>
    <row r="129" spans="1:19" ht="14.25" customHeight="1">
      <c r="B129" s="71"/>
      <c r="C129" s="71"/>
      <c r="D129" s="59"/>
      <c r="E129" s="467"/>
      <c r="G129" s="467"/>
      <c r="H129" s="467"/>
      <c r="I129" s="467"/>
      <c r="J129" s="467"/>
      <c r="K129" s="467"/>
      <c r="L129" s="467"/>
      <c r="N129" s="6"/>
      <c r="O129" s="6"/>
      <c r="P129" s="6"/>
      <c r="Q129" s="6"/>
      <c r="R129" s="6"/>
    </row>
    <row r="130" spans="1:19" ht="14.25" customHeight="1" thickBot="1">
      <c r="B130" s="65" t="s">
        <v>440</v>
      </c>
      <c r="C130" s="65"/>
      <c r="D130" s="59"/>
      <c r="E130" s="462">
        <f>SUBTOTAL(9,E38:E125)</f>
        <v>0</v>
      </c>
      <c r="F130" s="96"/>
      <c r="G130" s="462">
        <f>SUBTOTAL(9,G38:G125)</f>
        <v>0</v>
      </c>
      <c r="H130" s="462">
        <f t="shared" ref="H130:L130" si="42">SUBTOTAL(9,H38:H125)</f>
        <v>0</v>
      </c>
      <c r="I130" s="462">
        <f t="shared" si="42"/>
        <v>0</v>
      </c>
      <c r="J130" s="462">
        <f t="shared" si="42"/>
        <v>0</v>
      </c>
      <c r="K130" s="462">
        <f t="shared" si="42"/>
        <v>0</v>
      </c>
      <c r="L130" s="462">
        <f t="shared" si="42"/>
        <v>0</v>
      </c>
      <c r="M130" s="231"/>
      <c r="N130" s="6"/>
      <c r="O130" s="6"/>
      <c r="P130" s="6"/>
      <c r="Q130" s="6"/>
      <c r="R130" s="6"/>
    </row>
    <row r="131" spans="1:19" ht="14.25" customHeight="1">
      <c r="B131" s="71"/>
      <c r="C131" s="71"/>
      <c r="D131" s="59"/>
      <c r="E131" s="9"/>
      <c r="G131" s="9"/>
      <c r="H131" s="9"/>
      <c r="I131" s="9"/>
      <c r="J131" s="9"/>
      <c r="K131" s="9"/>
      <c r="L131" s="9"/>
      <c r="N131" s="6"/>
      <c r="O131" s="6"/>
      <c r="P131" s="6"/>
      <c r="Q131" s="6"/>
      <c r="R131" s="6"/>
    </row>
    <row r="132" spans="1:19" ht="14.25" customHeight="1" thickBot="1">
      <c r="B132" s="65" t="s">
        <v>442</v>
      </c>
      <c r="C132" s="65"/>
      <c r="D132" s="76"/>
      <c r="E132" s="462">
        <f>(E130+E33)+E128</f>
        <v>0</v>
      </c>
      <c r="F132" s="96"/>
      <c r="G132" s="462">
        <f>(G130+G33)+G128</f>
        <v>0</v>
      </c>
      <c r="H132" s="462">
        <f t="shared" ref="H132:L132" si="43">(H130+H33)+H128</f>
        <v>0</v>
      </c>
      <c r="I132" s="462">
        <f t="shared" si="43"/>
        <v>0</v>
      </c>
      <c r="J132" s="462">
        <f t="shared" si="43"/>
        <v>0</v>
      </c>
      <c r="K132" s="462">
        <f t="shared" si="43"/>
        <v>0</v>
      </c>
      <c r="L132" s="462">
        <f t="shared" si="43"/>
        <v>0</v>
      </c>
      <c r="M132" s="231"/>
      <c r="N132" s="6"/>
      <c r="O132" s="6"/>
      <c r="P132" s="6"/>
      <c r="Q132" s="6"/>
      <c r="R132" s="6"/>
    </row>
    <row r="133" spans="1:19" ht="19.5" customHeight="1">
      <c r="B133" s="66"/>
      <c r="C133" s="66"/>
      <c r="D133" s="59"/>
      <c r="E133" s="10"/>
      <c r="G133" s="10"/>
      <c r="H133" s="10"/>
      <c r="I133" s="10"/>
      <c r="J133" s="10"/>
      <c r="K133" s="10"/>
      <c r="L133" s="10"/>
      <c r="N133" s="6"/>
      <c r="O133" s="6"/>
      <c r="P133" s="6"/>
      <c r="Q133" s="6"/>
      <c r="R133" s="6"/>
    </row>
    <row r="134" spans="1:19" ht="14.25" customHeight="1" thickBot="1">
      <c r="B134" s="65" t="s">
        <v>504</v>
      </c>
      <c r="C134" s="65"/>
      <c r="D134" s="59"/>
      <c r="E134" s="468">
        <f>E13-E132</f>
        <v>0</v>
      </c>
      <c r="G134" s="468">
        <f t="shared" ref="G134:L134" si="44">G13-G132</f>
        <v>0</v>
      </c>
      <c r="H134" s="468">
        <f t="shared" si="44"/>
        <v>0</v>
      </c>
      <c r="I134" s="468">
        <f t="shared" si="44"/>
        <v>0</v>
      </c>
      <c r="J134" s="468">
        <f t="shared" si="44"/>
        <v>0</v>
      </c>
      <c r="K134" s="468">
        <f t="shared" si="44"/>
        <v>0</v>
      </c>
      <c r="L134" s="468">
        <f t="shared" si="44"/>
        <v>0</v>
      </c>
      <c r="M134" s="231"/>
      <c r="N134" s="6"/>
      <c r="O134" s="6"/>
      <c r="P134" s="6"/>
      <c r="Q134" s="6"/>
      <c r="R134" s="6"/>
    </row>
    <row r="135" spans="1:19" ht="14.25" customHeight="1" thickTop="1">
      <c r="C135" s="65"/>
      <c r="D135" s="59"/>
      <c r="E135" s="75"/>
      <c r="G135" s="75"/>
      <c r="H135" s="75"/>
      <c r="I135" s="75"/>
      <c r="J135" s="75"/>
      <c r="K135" s="75"/>
      <c r="L135" s="75"/>
      <c r="M135" s="82"/>
      <c r="N135" s="6"/>
      <c r="O135" s="6"/>
      <c r="P135" s="6"/>
      <c r="Q135" s="6"/>
      <c r="R135" s="6"/>
    </row>
    <row r="136" spans="1:19" ht="14.25" customHeight="1">
      <c r="C136" s="66"/>
      <c r="D136" s="59"/>
      <c r="E136" s="75"/>
      <c r="G136" s="75"/>
      <c r="H136" s="75"/>
      <c r="I136" s="75"/>
      <c r="J136" s="75"/>
      <c r="K136" s="75"/>
      <c r="L136" s="75"/>
      <c r="N136" s="6"/>
      <c r="O136" s="6"/>
      <c r="P136" s="6"/>
      <c r="Q136" s="6"/>
      <c r="R136" s="6"/>
    </row>
    <row r="137" spans="1:19">
      <c r="C137" s="65"/>
      <c r="D137" s="59"/>
      <c r="E137" s="75"/>
      <c r="G137" s="75"/>
      <c r="H137" s="75"/>
      <c r="I137" s="75"/>
      <c r="J137" s="75"/>
      <c r="K137" s="75"/>
      <c r="L137" s="75"/>
      <c r="N137" s="6"/>
      <c r="O137" s="6"/>
      <c r="P137" s="6"/>
      <c r="Q137" s="6"/>
      <c r="R137" s="6"/>
    </row>
    <row r="138" spans="1:19" ht="21" customHeight="1">
      <c r="B138" s="68"/>
      <c r="C138" s="65"/>
      <c r="D138" s="59"/>
      <c r="E138" s="13"/>
      <c r="G138" s="13"/>
      <c r="N138" s="228"/>
      <c r="O138" s="228"/>
      <c r="P138" s="228"/>
      <c r="Q138" s="228"/>
      <c r="R138" s="228"/>
    </row>
    <row r="139" spans="1:19" ht="14.25" customHeight="1">
      <c r="B139" s="68"/>
      <c r="C139" s="65"/>
      <c r="D139" s="59"/>
      <c r="E139" s="13"/>
      <c r="G139" s="13"/>
      <c r="N139" s="228"/>
      <c r="O139" s="228"/>
      <c r="P139" s="228"/>
      <c r="Q139" s="228"/>
      <c r="R139" s="228"/>
    </row>
    <row r="140" spans="1:19" ht="14.25" customHeight="1">
      <c r="B140" s="68"/>
      <c r="C140" s="65"/>
      <c r="D140" s="59"/>
      <c r="E140" s="13"/>
      <c r="G140" s="13"/>
      <c r="N140" s="80"/>
      <c r="O140" s="80"/>
      <c r="P140" s="80"/>
      <c r="Q140" s="80"/>
      <c r="R140" s="80"/>
      <c r="S140" s="7"/>
    </row>
    <row r="141" spans="1:19" ht="14.25" customHeight="1">
      <c r="B141" s="68"/>
      <c r="C141" s="65"/>
      <c r="D141" s="59"/>
      <c r="E141" s="13"/>
      <c r="G141" s="13"/>
      <c r="N141" s="228"/>
      <c r="O141" s="228"/>
      <c r="P141" s="228"/>
      <c r="Q141" s="228"/>
      <c r="R141" s="228"/>
    </row>
    <row r="142" spans="1:19" ht="15" customHeight="1">
      <c r="B142" s="68"/>
      <c r="E142" s="77" t="s">
        <v>323</v>
      </c>
      <c r="G142" s="13"/>
      <c r="I142" s="77" t="s">
        <v>324</v>
      </c>
      <c r="J142" s="77"/>
      <c r="K142" s="77" t="s">
        <v>325</v>
      </c>
      <c r="L142" s="77" t="s">
        <v>325</v>
      </c>
      <c r="M142" s="82"/>
      <c r="N142" s="228"/>
      <c r="O142" s="228"/>
      <c r="P142" s="228"/>
      <c r="Q142" s="228"/>
      <c r="R142" s="228"/>
    </row>
    <row r="143" spans="1:19" ht="54" customHeight="1">
      <c r="B143" s="599" t="s">
        <v>326</v>
      </c>
      <c r="C143" s="600"/>
      <c r="D143" s="600"/>
      <c r="E143" s="601"/>
      <c r="F143" s="602"/>
      <c r="G143" s="602"/>
      <c r="H143" s="603"/>
      <c r="I143" s="604"/>
      <c r="J143" s="605"/>
      <c r="K143" s="475"/>
      <c r="L143" s="476"/>
      <c r="N143" s="228"/>
      <c r="O143" s="228"/>
      <c r="P143" s="228"/>
      <c r="Q143" s="228"/>
      <c r="R143" s="228"/>
    </row>
    <row r="144" spans="1:19" s="7" customFormat="1" ht="69.75" customHeight="1">
      <c r="A144" s="54"/>
      <c r="B144" s="599" t="s">
        <v>327</v>
      </c>
      <c r="C144" s="600"/>
      <c r="D144" s="600"/>
      <c r="E144" s="601"/>
      <c r="F144" s="602"/>
      <c r="G144" s="602"/>
      <c r="H144" s="603"/>
      <c r="I144" s="604"/>
      <c r="J144" s="605"/>
      <c r="K144" s="476"/>
      <c r="L144" s="476"/>
      <c r="M144" s="79"/>
      <c r="N144" s="228"/>
      <c r="O144" s="228"/>
      <c r="P144" s="228"/>
      <c r="Q144" s="228"/>
      <c r="R144" s="228"/>
      <c r="S144" s="6"/>
    </row>
    <row r="145" spans="3:21" ht="15" customHeight="1">
      <c r="D145" s="78"/>
    </row>
    <row r="146" spans="3:21">
      <c r="D146" s="78"/>
    </row>
    <row r="147" spans="3:21" ht="15" customHeight="1">
      <c r="D147" s="78"/>
    </row>
    <row r="149" spans="3:21" ht="15" customHeight="1"/>
    <row r="150" spans="3:21" ht="15" customHeight="1"/>
    <row r="151" spans="3:21" ht="14.25" customHeight="1"/>
    <row r="152" spans="3:21" ht="14.25" customHeight="1"/>
    <row r="153" spans="3:21" ht="14.25" customHeight="1"/>
    <row r="154" spans="3:21" s="51" customFormat="1" ht="14.25" customHeight="1">
      <c r="C154" s="52"/>
      <c r="D154" s="53"/>
      <c r="M154" s="79"/>
      <c r="S154" s="6"/>
      <c r="T154" s="6"/>
      <c r="U154" s="6"/>
    </row>
    <row r="155" spans="3:21" s="51" customFormat="1" ht="63.75" customHeight="1">
      <c r="C155" s="52"/>
      <c r="D155" s="53"/>
      <c r="M155" s="79"/>
      <c r="S155" s="6"/>
      <c r="T155" s="6"/>
      <c r="U155" s="6"/>
    </row>
    <row r="156" spans="3:21" s="51" customFormat="1" ht="84.75" customHeight="1">
      <c r="C156" s="52"/>
      <c r="D156" s="53"/>
      <c r="M156" s="79"/>
      <c r="S156" s="6"/>
      <c r="T156" s="6"/>
      <c r="U156" s="6"/>
    </row>
    <row r="157" spans="3:21" s="51" customFormat="1" ht="48.75" customHeight="1">
      <c r="C157" s="52"/>
      <c r="D157" s="53"/>
      <c r="M157" s="79"/>
      <c r="S157" s="6"/>
      <c r="T157" s="6"/>
      <c r="U157" s="6"/>
    </row>
  </sheetData>
  <mergeCells count="85">
    <mergeCell ref="B144:D144"/>
    <mergeCell ref="E144:H144"/>
    <mergeCell ref="I144:J144"/>
    <mergeCell ref="B143:D143"/>
    <mergeCell ref="E143:H143"/>
    <mergeCell ref="I143:J143"/>
    <mergeCell ref="N123:R123"/>
    <mergeCell ref="N124:R124"/>
    <mergeCell ref="N113:R113"/>
    <mergeCell ref="N114:R114"/>
    <mergeCell ref="N115:R115"/>
    <mergeCell ref="N116:R116"/>
    <mergeCell ref="N117:R117"/>
    <mergeCell ref="N125:R125"/>
    <mergeCell ref="N112:R112"/>
    <mergeCell ref="N76:R76"/>
    <mergeCell ref="N77:R77"/>
    <mergeCell ref="N78:R78"/>
    <mergeCell ref="N79:R79"/>
    <mergeCell ref="N82:R82"/>
    <mergeCell ref="N84:R84"/>
    <mergeCell ref="N85:R85"/>
    <mergeCell ref="N88:R88"/>
    <mergeCell ref="N99:R99"/>
    <mergeCell ref="N110:R110"/>
    <mergeCell ref="N111:R111"/>
    <mergeCell ref="N118:R118"/>
    <mergeCell ref="N119:R119"/>
    <mergeCell ref="N120:R120"/>
    <mergeCell ref="N75:R75"/>
    <mergeCell ref="N59:R59"/>
    <mergeCell ref="N60:R60"/>
    <mergeCell ref="N61:R61"/>
    <mergeCell ref="N63:R63"/>
    <mergeCell ref="N64:R64"/>
    <mergeCell ref="N65:R65"/>
    <mergeCell ref="N66:R66"/>
    <mergeCell ref="N67:R67"/>
    <mergeCell ref="N70:R70"/>
    <mergeCell ref="N71:R71"/>
    <mergeCell ref="N72:R72"/>
    <mergeCell ref="N58:R58"/>
    <mergeCell ref="N43:R43"/>
    <mergeCell ref="N44:R44"/>
    <mergeCell ref="N45:R45"/>
    <mergeCell ref="N46:R46"/>
    <mergeCell ref="N49:R49"/>
    <mergeCell ref="N50:R50"/>
    <mergeCell ref="N51:R51"/>
    <mergeCell ref="N52:R52"/>
    <mergeCell ref="N53:R53"/>
    <mergeCell ref="N55:R55"/>
    <mergeCell ref="N56:R56"/>
    <mergeCell ref="B33:C33"/>
    <mergeCell ref="N33:R33"/>
    <mergeCell ref="B35:C35"/>
    <mergeCell ref="N39:R39"/>
    <mergeCell ref="N40:R40"/>
    <mergeCell ref="N42:R42"/>
    <mergeCell ref="N26:R26"/>
    <mergeCell ref="N27:R27"/>
    <mergeCell ref="N28:R28"/>
    <mergeCell ref="N29:R29"/>
    <mergeCell ref="N31:R31"/>
    <mergeCell ref="N32:R32"/>
    <mergeCell ref="N25:R25"/>
    <mergeCell ref="N9:R9"/>
    <mergeCell ref="N10:R10"/>
    <mergeCell ref="N11:R11"/>
    <mergeCell ref="N12:R12"/>
    <mergeCell ref="N13:R13"/>
    <mergeCell ref="N16:R16"/>
    <mergeCell ref="N17:R17"/>
    <mergeCell ref="N18:R18"/>
    <mergeCell ref="N19:R19"/>
    <mergeCell ref="N20:R20"/>
    <mergeCell ref="N22:R22"/>
    <mergeCell ref="N2:R2"/>
    <mergeCell ref="F4:G4"/>
    <mergeCell ref="I4:J4"/>
    <mergeCell ref="K4:L4"/>
    <mergeCell ref="B6:B7"/>
    <mergeCell ref="C6:C7"/>
    <mergeCell ref="E6:E7"/>
    <mergeCell ref="N6:R6"/>
  </mergeCells>
  <conditionalFormatting sqref="E138:E141">
    <cfRule type="cellIs" dxfId="7" priority="2" operator="notEqual">
      <formula>0</formula>
    </cfRule>
  </conditionalFormatting>
  <conditionalFormatting sqref="G138:G142">
    <cfRule type="cellIs" dxfId="6" priority="1" operator="notEqual">
      <formula>0</formula>
    </cfRule>
  </conditionalFormatting>
  <dataValidations count="1">
    <dataValidation type="list" allowBlank="1" showInputMessage="1" showErrorMessage="1" sqref="F4" xr:uid="{D50C0238-7A6E-47DA-8CD1-CB404419C673}">
      <formula1>LEVY</formula1>
    </dataValidation>
  </dataValidations>
  <pageMargins left="0.70866141732283472" right="0.70866141732283472" top="0.74803149606299213" bottom="0.74803149606299213" header="0.31496062992125984" footer="0.31496062992125984"/>
  <pageSetup paperSize="9" scale="50" fitToHeight="3" orientation="portrait" r:id="rId1"/>
  <rowBreaks count="1" manualBreakCount="1">
    <brk id="121"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2AB7-5624-4B15-BC4A-AE788FA9F4F6}">
  <sheetPr codeName="Sheet7"/>
  <dimension ref="A1:U158"/>
  <sheetViews>
    <sheetView showGridLines="0" topLeftCell="A130" zoomScaleNormal="100" zoomScalePageLayoutView="130" workbookViewId="0">
      <selection activeCell="C138" sqref="C138"/>
    </sheetView>
  </sheetViews>
  <sheetFormatPr defaultColWidth="9.109375" defaultRowHeight="13.8" outlineLevelRow="1"/>
  <cols>
    <col min="1" max="1" width="2.44140625" style="51" customWidth="1"/>
    <col min="2" max="2" width="10.44140625" style="51" customWidth="1"/>
    <col min="3" max="3" width="56.5546875" style="52" customWidth="1"/>
    <col min="4" max="4" width="6.5546875" style="53" customWidth="1"/>
    <col min="5" max="5" width="18.44140625" style="51" customWidth="1"/>
    <col min="6" max="6" width="4" style="51" customWidth="1"/>
    <col min="7" max="7" width="12.5546875" style="51" customWidth="1"/>
    <col min="8" max="8" width="14.44140625" style="51" customWidth="1"/>
    <col min="9" max="9" width="12.5546875" style="51" customWidth="1"/>
    <col min="10" max="10" width="14.88671875" style="51" customWidth="1"/>
    <col min="11" max="12" width="12.5546875" style="51" customWidth="1"/>
    <col min="13" max="13" width="9.44140625" style="79" customWidth="1"/>
    <col min="14" max="14" width="28.44140625" style="51" customWidth="1"/>
    <col min="15" max="15" width="24.88671875" style="51" customWidth="1"/>
    <col min="16" max="16" width="14.44140625" style="51" customWidth="1"/>
    <col min="17" max="17" width="12.44140625" style="51" customWidth="1"/>
    <col min="18" max="18" width="9.109375" style="51"/>
    <col min="19" max="16384" width="9.109375" style="6"/>
  </cols>
  <sheetData>
    <row r="1" spans="1:19">
      <c r="N1" s="54"/>
    </row>
    <row r="2" spans="1:19" ht="41.25" customHeight="1">
      <c r="N2" s="606"/>
      <c r="O2" s="606"/>
      <c r="P2" s="606"/>
      <c r="Q2" s="606"/>
      <c r="R2" s="606"/>
    </row>
    <row r="3" spans="1:19" ht="18" thickBot="1">
      <c r="N3" s="90"/>
      <c r="O3" s="91"/>
      <c r="P3" s="90"/>
      <c r="Q3" s="90"/>
    </row>
    <row r="4" spans="1:19" ht="27" thickBot="1">
      <c r="B4" s="55"/>
      <c r="C4" s="55" t="s">
        <v>473</v>
      </c>
      <c r="D4" s="56"/>
      <c r="E4" s="57" t="s">
        <v>474</v>
      </c>
      <c r="F4" s="593">
        <v>0.1</v>
      </c>
      <c r="G4" s="594"/>
      <c r="H4" s="56"/>
      <c r="I4" s="595"/>
      <c r="J4" s="595"/>
      <c r="K4" s="596"/>
      <c r="L4" s="596"/>
      <c r="N4" s="90"/>
      <c r="O4" s="91"/>
      <c r="P4" s="90"/>
      <c r="Q4" s="90"/>
    </row>
    <row r="5" spans="1:19">
      <c r="B5" s="54"/>
      <c r="C5" s="54"/>
      <c r="D5" s="58"/>
      <c r="H5" s="54"/>
      <c r="M5" s="59"/>
      <c r="N5" s="54"/>
    </row>
    <row r="6" spans="1:19" ht="41.4">
      <c r="B6" s="597" t="s">
        <v>475</v>
      </c>
      <c r="C6" s="598" t="s">
        <v>219</v>
      </c>
      <c r="D6" s="60"/>
      <c r="E6" s="598" t="s">
        <v>476</v>
      </c>
      <c r="F6" s="54"/>
      <c r="G6" s="227" t="s">
        <v>477</v>
      </c>
      <c r="H6" s="227" t="s">
        <v>478</v>
      </c>
      <c r="I6" s="227" t="s">
        <v>479</v>
      </c>
      <c r="J6" s="227" t="s">
        <v>480</v>
      </c>
      <c r="K6" s="227" t="s">
        <v>481</v>
      </c>
      <c r="L6" s="227" t="s">
        <v>482</v>
      </c>
      <c r="N6" s="606"/>
      <c r="O6" s="606"/>
      <c r="P6" s="606"/>
      <c r="Q6" s="606"/>
      <c r="R6" s="606"/>
    </row>
    <row r="7" spans="1:19" ht="18" customHeight="1">
      <c r="B7" s="597"/>
      <c r="C7" s="597"/>
      <c r="D7" s="61"/>
      <c r="E7" s="597"/>
      <c r="G7" s="247" t="str">
        <f>'Summary Sheet'!B22</f>
        <v/>
      </c>
      <c r="H7" s="247" t="str">
        <f>'Summary Sheet'!C22</f>
        <v/>
      </c>
      <c r="I7" s="247" t="str">
        <f>'Summary Sheet'!D22</f>
        <v/>
      </c>
      <c r="J7" s="247" t="str">
        <f>'Summary Sheet'!E22</f>
        <v/>
      </c>
      <c r="K7" s="247" t="str">
        <f>'Summary Sheet'!F22</f>
        <v/>
      </c>
      <c r="L7" s="247" t="str">
        <f>'Summary Sheet'!G22</f>
        <v/>
      </c>
      <c r="M7" s="59"/>
      <c r="N7" s="63" t="s">
        <v>483</v>
      </c>
      <c r="O7" s="64">
        <f>E132</f>
        <v>0</v>
      </c>
      <c r="S7" s="51"/>
    </row>
    <row r="8" spans="1:19" ht="32.25" customHeight="1">
      <c r="B8" s="62" t="s">
        <v>484</v>
      </c>
      <c r="D8" s="59"/>
      <c r="E8" s="13"/>
      <c r="G8" s="13"/>
      <c r="H8" s="13"/>
      <c r="I8" s="13"/>
      <c r="J8" s="13"/>
      <c r="K8" s="13"/>
      <c r="L8" s="13"/>
      <c r="M8" s="83" t="s">
        <v>485</v>
      </c>
      <c r="N8" s="63" t="s">
        <v>486</v>
      </c>
      <c r="O8" s="64">
        <f>SUM(G132:L132)</f>
        <v>0</v>
      </c>
      <c r="S8" s="51"/>
    </row>
    <row r="9" spans="1:19" ht="15.6">
      <c r="B9" s="469" t="s">
        <v>487</v>
      </c>
      <c r="C9" s="458" t="s">
        <v>488</v>
      </c>
      <c r="D9" s="59"/>
      <c r="E9" s="470"/>
      <c r="G9" s="470"/>
      <c r="H9" s="470">
        <f>G137</f>
        <v>0</v>
      </c>
      <c r="I9" s="470">
        <f t="shared" ref="I9:L9" si="0">H137</f>
        <v>0</v>
      </c>
      <c r="J9" s="470">
        <f t="shared" si="0"/>
        <v>0</v>
      </c>
      <c r="K9" s="470">
        <f t="shared" si="0"/>
        <v>0</v>
      </c>
      <c r="L9" s="470">
        <f t="shared" si="0"/>
        <v>0</v>
      </c>
      <c r="M9" s="59"/>
      <c r="N9" s="610" t="s">
        <v>489</v>
      </c>
      <c r="O9" s="610"/>
      <c r="P9" s="610"/>
      <c r="Q9" s="610"/>
      <c r="R9" s="610"/>
    </row>
    <row r="10" spans="1:19" ht="14.4" thickBot="1">
      <c r="B10" s="469">
        <v>4150</v>
      </c>
      <c r="C10" s="458" t="s">
        <v>490</v>
      </c>
      <c r="D10" s="59"/>
      <c r="E10" s="462">
        <f>SUM(G10:L10)</f>
        <v>0</v>
      </c>
      <c r="F10" s="228"/>
      <c r="G10" s="461"/>
      <c r="H10" s="461"/>
      <c r="I10" s="461"/>
      <c r="J10" s="461"/>
      <c r="K10" s="461"/>
      <c r="L10" s="461"/>
      <c r="M10" s="230">
        <f>E10-SUM(G10:L10)</f>
        <v>0</v>
      </c>
      <c r="N10" s="607"/>
      <c r="O10" s="608"/>
      <c r="P10" s="608"/>
      <c r="Q10" s="608"/>
      <c r="R10" s="609"/>
    </row>
    <row r="11" spans="1:19" ht="14.4" thickBot="1">
      <c r="B11" s="469">
        <v>4450</v>
      </c>
      <c r="C11" s="458" t="s">
        <v>491</v>
      </c>
      <c r="D11" s="59"/>
      <c r="E11" s="462">
        <f>SUM(G11:L11)</f>
        <v>0</v>
      </c>
      <c r="F11" s="228"/>
      <c r="G11" s="461"/>
      <c r="H11" s="461"/>
      <c r="I11" s="461"/>
      <c r="J11" s="461"/>
      <c r="K11" s="461"/>
      <c r="L11" s="461"/>
      <c r="M11" s="230">
        <f t="shared" ref="M11:M13" si="1">E11-SUM(G11:L11)</f>
        <v>0</v>
      </c>
      <c r="N11" s="607"/>
      <c r="O11" s="608"/>
      <c r="P11" s="608"/>
      <c r="Q11" s="608"/>
      <c r="R11" s="609"/>
    </row>
    <row r="12" spans="1:19" ht="14.4" thickBot="1">
      <c r="B12" s="469">
        <v>4450</v>
      </c>
      <c r="C12" s="458" t="s">
        <v>492</v>
      </c>
      <c r="D12" s="59"/>
      <c r="E12" s="462">
        <f>SUM(G12:L12)</f>
        <v>0</v>
      </c>
      <c r="F12" s="228"/>
      <c r="G12" s="461"/>
      <c r="H12" s="461"/>
      <c r="I12" s="461"/>
      <c r="J12" s="461"/>
      <c r="K12" s="461"/>
      <c r="L12" s="461"/>
      <c r="M12" s="230">
        <f t="shared" si="1"/>
        <v>0</v>
      </c>
      <c r="N12" s="607"/>
      <c r="O12" s="608"/>
      <c r="P12" s="608"/>
      <c r="Q12" s="608"/>
      <c r="R12" s="609"/>
      <c r="S12" s="7"/>
    </row>
    <row r="13" spans="1:19" ht="14.4" thickBot="1">
      <c r="B13" s="65" t="s">
        <v>493</v>
      </c>
      <c r="C13" s="66"/>
      <c r="D13" s="59"/>
      <c r="E13" s="462">
        <f>SUM(G13:L13)</f>
        <v>0</v>
      </c>
      <c r="F13" s="54"/>
      <c r="G13" s="463">
        <f>SUM(G9:G12)</f>
        <v>0</v>
      </c>
      <c r="H13" s="463">
        <f>SUM(H9:H12)</f>
        <v>0</v>
      </c>
      <c r="I13" s="463">
        <f>SUM(I9:I12)</f>
        <v>0</v>
      </c>
      <c r="J13" s="463">
        <f t="shared" ref="J13:L13" si="2">SUM(J9:J12)</f>
        <v>0</v>
      </c>
      <c r="K13" s="463">
        <f t="shared" si="2"/>
        <v>0</v>
      </c>
      <c r="L13" s="463">
        <f t="shared" si="2"/>
        <v>0</v>
      </c>
      <c r="M13" s="231">
        <f t="shared" si="1"/>
        <v>0</v>
      </c>
      <c r="N13" s="607"/>
      <c r="O13" s="608"/>
      <c r="P13" s="608"/>
      <c r="Q13" s="608"/>
      <c r="R13" s="609"/>
    </row>
    <row r="14" spans="1:19" ht="15">
      <c r="B14" s="55"/>
      <c r="C14" s="55"/>
      <c r="D14" s="59"/>
      <c r="E14" s="12"/>
      <c r="G14" s="12"/>
      <c r="H14" s="12"/>
      <c r="I14" s="12"/>
      <c r="J14" s="12"/>
      <c r="K14" s="12"/>
      <c r="L14" s="12"/>
      <c r="M14" s="59"/>
      <c r="N14" s="228"/>
      <c r="O14" s="228"/>
      <c r="P14" s="228"/>
      <c r="Q14" s="228"/>
      <c r="R14" s="228"/>
      <c r="S14" s="7"/>
    </row>
    <row r="15" spans="1:19" s="7" customFormat="1" ht="26.25" customHeight="1">
      <c r="A15" s="54"/>
      <c r="B15" s="62" t="s">
        <v>494</v>
      </c>
      <c r="C15" s="52"/>
      <c r="D15" s="67" t="s">
        <v>495</v>
      </c>
      <c r="E15" s="12"/>
      <c r="F15" s="51"/>
      <c r="G15" s="12"/>
      <c r="H15" s="12"/>
      <c r="I15" s="12"/>
      <c r="J15" s="12"/>
      <c r="K15" s="12"/>
      <c r="L15" s="12"/>
      <c r="M15" s="68"/>
      <c r="N15" s="228"/>
      <c r="O15" s="228"/>
      <c r="P15" s="228"/>
      <c r="Q15" s="228"/>
      <c r="R15" s="228"/>
      <c r="S15" s="6"/>
    </row>
    <row r="16" spans="1:19" ht="24" customHeight="1" outlineLevel="1" thickBot="1">
      <c r="B16" s="460">
        <v>20101</v>
      </c>
      <c r="C16" s="458" t="s">
        <v>131</v>
      </c>
      <c r="D16" s="69">
        <v>0.27500000000000002</v>
      </c>
      <c r="E16" s="462">
        <f t="shared" ref="E16:E21" si="3">SUM(G16:L16)</f>
        <v>0</v>
      </c>
      <c r="F16" s="228"/>
      <c r="G16" s="461"/>
      <c r="H16" s="461"/>
      <c r="I16" s="461"/>
      <c r="J16" s="461"/>
      <c r="K16" s="461"/>
      <c r="L16" s="461"/>
      <c r="M16" s="230">
        <f>E16-SUM(G16:L16)</f>
        <v>0</v>
      </c>
      <c r="N16" s="607"/>
      <c r="O16" s="608"/>
      <c r="P16" s="608"/>
      <c r="Q16" s="608"/>
      <c r="R16" s="609"/>
    </row>
    <row r="17" spans="1:21" ht="24.75" customHeight="1" outlineLevel="1" thickBot="1">
      <c r="B17" s="460">
        <v>20102</v>
      </c>
      <c r="C17" s="458" t="s">
        <v>135</v>
      </c>
      <c r="D17" s="69">
        <v>0.27500000000000002</v>
      </c>
      <c r="E17" s="462">
        <f t="shared" si="3"/>
        <v>0</v>
      </c>
      <c r="F17" s="228"/>
      <c r="G17" s="461"/>
      <c r="H17" s="461"/>
      <c r="I17" s="461"/>
      <c r="J17" s="461"/>
      <c r="K17" s="461"/>
      <c r="L17" s="461"/>
      <c r="M17" s="230">
        <f t="shared" ref="M17:M22" si="4">E17-SUM(G17:L17)</f>
        <v>0</v>
      </c>
      <c r="N17" s="607"/>
      <c r="O17" s="608"/>
      <c r="P17" s="608"/>
      <c r="Q17" s="608"/>
      <c r="R17" s="609"/>
    </row>
    <row r="18" spans="1:21" s="7" customFormat="1" ht="14.25" customHeight="1" outlineLevel="1" thickBot="1">
      <c r="A18" s="54"/>
      <c r="B18" s="460">
        <v>20103</v>
      </c>
      <c r="C18" s="458" t="s">
        <v>139</v>
      </c>
      <c r="D18" s="69">
        <v>0.16300000000000001</v>
      </c>
      <c r="E18" s="462">
        <f t="shared" si="3"/>
        <v>0</v>
      </c>
      <c r="F18" s="228"/>
      <c r="G18" s="461"/>
      <c r="H18" s="461"/>
      <c r="I18" s="461"/>
      <c r="J18" s="461"/>
      <c r="K18" s="461"/>
      <c r="L18" s="461"/>
      <c r="M18" s="230">
        <f t="shared" si="4"/>
        <v>0</v>
      </c>
      <c r="N18" s="607"/>
      <c r="O18" s="608"/>
      <c r="P18" s="608"/>
      <c r="Q18" s="608"/>
      <c r="R18" s="609"/>
      <c r="S18" s="6"/>
    </row>
    <row r="19" spans="1:21" ht="15" outlineLevel="1" thickBot="1">
      <c r="B19" s="460">
        <v>20151</v>
      </c>
      <c r="C19" s="458" t="s">
        <v>142</v>
      </c>
      <c r="D19" s="69"/>
      <c r="E19" s="462">
        <f t="shared" si="3"/>
        <v>0</v>
      </c>
      <c r="G19" s="474">
        <f t="shared" ref="G19:L19" si="5">+ROUND($D$16*G16,0)</f>
        <v>0</v>
      </c>
      <c r="H19" s="474">
        <f t="shared" si="5"/>
        <v>0</v>
      </c>
      <c r="I19" s="474">
        <f t="shared" si="5"/>
        <v>0</v>
      </c>
      <c r="J19" s="474">
        <f t="shared" si="5"/>
        <v>0</v>
      </c>
      <c r="K19" s="474">
        <f t="shared" si="5"/>
        <v>0</v>
      </c>
      <c r="L19" s="474">
        <f t="shared" si="5"/>
        <v>0</v>
      </c>
      <c r="M19" s="230">
        <f t="shared" si="4"/>
        <v>0</v>
      </c>
      <c r="N19" s="607"/>
      <c r="O19" s="608"/>
      <c r="P19" s="608"/>
      <c r="Q19" s="608"/>
      <c r="R19" s="609"/>
      <c r="S19" s="11"/>
    </row>
    <row r="20" spans="1:21" ht="15" customHeight="1" outlineLevel="1" thickBot="1">
      <c r="B20" s="460">
        <v>20152</v>
      </c>
      <c r="C20" s="458" t="s">
        <v>137</v>
      </c>
      <c r="D20" s="69"/>
      <c r="E20" s="462">
        <f t="shared" si="3"/>
        <v>0</v>
      </c>
      <c r="G20" s="474">
        <f t="shared" ref="G20:L20" si="6">+ROUND($D$17*G17,0)</f>
        <v>0</v>
      </c>
      <c r="H20" s="474">
        <f t="shared" si="6"/>
        <v>0</v>
      </c>
      <c r="I20" s="474">
        <f t="shared" si="6"/>
        <v>0</v>
      </c>
      <c r="J20" s="474">
        <f t="shared" si="6"/>
        <v>0</v>
      </c>
      <c r="K20" s="474">
        <f t="shared" si="6"/>
        <v>0</v>
      </c>
      <c r="L20" s="474">
        <f t="shared" si="6"/>
        <v>0</v>
      </c>
      <c r="M20" s="230">
        <f t="shared" si="4"/>
        <v>0</v>
      </c>
      <c r="N20" s="607"/>
      <c r="O20" s="608"/>
      <c r="P20" s="608"/>
      <c r="Q20" s="608"/>
      <c r="R20" s="609"/>
      <c r="S20" s="11"/>
      <c r="T20" s="11"/>
      <c r="U20" s="11"/>
    </row>
    <row r="21" spans="1:21" ht="15" customHeight="1" outlineLevel="1" thickBot="1">
      <c r="B21" s="460">
        <v>20153</v>
      </c>
      <c r="C21" s="458" t="s">
        <v>141</v>
      </c>
      <c r="D21" s="69"/>
      <c r="E21" s="462">
        <f t="shared" si="3"/>
        <v>0</v>
      </c>
      <c r="G21" s="474">
        <f t="shared" ref="G21:L21" si="7">+ROUND($D$18*G18,0)</f>
        <v>0</v>
      </c>
      <c r="H21" s="474">
        <f t="shared" si="7"/>
        <v>0</v>
      </c>
      <c r="I21" s="474">
        <f t="shared" si="7"/>
        <v>0</v>
      </c>
      <c r="J21" s="474">
        <f t="shared" si="7"/>
        <v>0</v>
      </c>
      <c r="K21" s="474">
        <f t="shared" si="7"/>
        <v>0</v>
      </c>
      <c r="L21" s="474">
        <f t="shared" si="7"/>
        <v>0</v>
      </c>
      <c r="M21" s="230"/>
      <c r="N21" s="471"/>
      <c r="O21" s="477"/>
      <c r="P21" s="477"/>
      <c r="Q21" s="477"/>
      <c r="R21" s="478"/>
      <c r="S21" s="11"/>
      <c r="T21" s="11"/>
      <c r="U21" s="11"/>
    </row>
    <row r="22" spans="1:21" ht="14.4" thickBot="1">
      <c r="B22" s="65" t="s">
        <v>496</v>
      </c>
      <c r="C22" s="66"/>
      <c r="D22" s="59"/>
      <c r="E22" s="462">
        <f>SUBTOTAL(9,E16:E21)</f>
        <v>0</v>
      </c>
      <c r="F22" s="54"/>
      <c r="G22" s="463">
        <f>SUBTOTAL(9,G16:G21)</f>
        <v>0</v>
      </c>
      <c r="H22" s="463">
        <f t="shared" ref="H22:L22" si="8">SUBTOTAL(9,H16:H21)</f>
        <v>0</v>
      </c>
      <c r="I22" s="463">
        <f t="shared" si="8"/>
        <v>0</v>
      </c>
      <c r="J22" s="463">
        <f t="shared" si="8"/>
        <v>0</v>
      </c>
      <c r="K22" s="463">
        <f t="shared" si="8"/>
        <v>0</v>
      </c>
      <c r="L22" s="463">
        <f t="shared" si="8"/>
        <v>0</v>
      </c>
      <c r="M22" s="230">
        <f t="shared" si="4"/>
        <v>0</v>
      </c>
      <c r="N22" s="607"/>
      <c r="O22" s="608"/>
      <c r="P22" s="608"/>
      <c r="Q22" s="608"/>
      <c r="R22" s="609"/>
    </row>
    <row r="23" spans="1:21" ht="14.4">
      <c r="B23" s="55"/>
      <c r="C23" s="70"/>
      <c r="D23" s="59"/>
      <c r="E23" s="13"/>
      <c r="G23" s="13"/>
      <c r="H23" s="13"/>
      <c r="I23" s="13"/>
      <c r="J23" s="13"/>
      <c r="K23" s="13"/>
      <c r="L23" s="13"/>
      <c r="M23" s="13"/>
      <c r="N23" s="13"/>
      <c r="O23" s="13"/>
      <c r="P23" s="13"/>
      <c r="Q23" s="13"/>
      <c r="R23" s="13"/>
      <c r="T23" s="11"/>
      <c r="U23" s="11"/>
    </row>
    <row r="24" spans="1:21" ht="14.25" customHeight="1">
      <c r="B24" s="62" t="s">
        <v>497</v>
      </c>
      <c r="D24" s="59"/>
      <c r="E24" s="13"/>
      <c r="G24" s="13"/>
      <c r="H24" s="13"/>
      <c r="I24" s="13"/>
      <c r="J24" s="13"/>
      <c r="K24" s="13"/>
      <c r="L24" s="13"/>
      <c r="M24" s="13"/>
      <c r="N24" s="13"/>
      <c r="O24" s="13"/>
      <c r="P24" s="13"/>
      <c r="Q24" s="13"/>
      <c r="R24" s="13"/>
      <c r="T24" s="11"/>
      <c r="U24" s="11"/>
    </row>
    <row r="25" spans="1:21" ht="14.25" customHeight="1" outlineLevel="1" thickBot="1">
      <c r="B25" s="460">
        <v>20201</v>
      </c>
      <c r="C25" s="458" t="s">
        <v>151</v>
      </c>
      <c r="D25" s="69">
        <v>0.27500000000000002</v>
      </c>
      <c r="E25" s="462">
        <f t="shared" ref="E25:E27" si="9">SUM(G25:L25)</f>
        <v>0</v>
      </c>
      <c r="F25" s="228"/>
      <c r="G25" s="461"/>
      <c r="H25" s="461"/>
      <c r="I25" s="461"/>
      <c r="J25" s="461"/>
      <c r="K25" s="461"/>
      <c r="L25" s="461"/>
      <c r="M25" s="230">
        <f t="shared" ref="M25:M33" si="10">E25-SUM(G25:L25)</f>
        <v>0</v>
      </c>
      <c r="N25" s="607"/>
      <c r="O25" s="608"/>
      <c r="P25" s="608"/>
      <c r="Q25" s="608"/>
      <c r="R25" s="609"/>
    </row>
    <row r="26" spans="1:21" ht="14.25" customHeight="1" outlineLevel="1" thickBot="1">
      <c r="B26" s="460">
        <v>20202</v>
      </c>
      <c r="C26" s="458" t="s">
        <v>155</v>
      </c>
      <c r="D26" s="69">
        <v>0.2</v>
      </c>
      <c r="E26" s="462">
        <f t="shared" si="9"/>
        <v>0</v>
      </c>
      <c r="F26" s="228"/>
      <c r="G26" s="461"/>
      <c r="H26" s="461"/>
      <c r="I26" s="461"/>
      <c r="J26" s="461"/>
      <c r="K26" s="461"/>
      <c r="L26" s="461"/>
      <c r="M26" s="230">
        <f t="shared" si="10"/>
        <v>0</v>
      </c>
      <c r="N26" s="607"/>
      <c r="O26" s="608"/>
      <c r="P26" s="608"/>
      <c r="Q26" s="608"/>
      <c r="R26" s="609"/>
    </row>
    <row r="27" spans="1:21" ht="14.25" customHeight="1" outlineLevel="1" thickBot="1">
      <c r="B27" s="460">
        <v>20203</v>
      </c>
      <c r="C27" s="458" t="s">
        <v>157</v>
      </c>
      <c r="D27" s="69">
        <v>0.16300000000000001</v>
      </c>
      <c r="E27" s="462">
        <f t="shared" si="9"/>
        <v>0</v>
      </c>
      <c r="F27" s="228"/>
      <c r="G27" s="461"/>
      <c r="H27" s="461"/>
      <c r="I27" s="461"/>
      <c r="J27" s="461"/>
      <c r="K27" s="461"/>
      <c r="L27" s="461"/>
      <c r="M27" s="230">
        <f t="shared" si="10"/>
        <v>0</v>
      </c>
      <c r="N27" s="607"/>
      <c r="O27" s="608"/>
      <c r="P27" s="608"/>
      <c r="Q27" s="608"/>
      <c r="R27" s="609"/>
    </row>
    <row r="28" spans="1:21" ht="14.25" customHeight="1" outlineLevel="1" thickBot="1">
      <c r="B28" s="460">
        <v>20251</v>
      </c>
      <c r="C28" s="458" t="s">
        <v>159</v>
      </c>
      <c r="D28" s="59"/>
      <c r="E28" s="462">
        <f>SUM(G28:L28)</f>
        <v>0</v>
      </c>
      <c r="G28" s="474">
        <f t="shared" ref="G28:L28" si="11">+ROUND($D$25*G25,0)</f>
        <v>0</v>
      </c>
      <c r="H28" s="474">
        <f t="shared" si="11"/>
        <v>0</v>
      </c>
      <c r="I28" s="474">
        <f t="shared" si="11"/>
        <v>0</v>
      </c>
      <c r="J28" s="474">
        <f t="shared" si="11"/>
        <v>0</v>
      </c>
      <c r="K28" s="474">
        <f t="shared" si="11"/>
        <v>0</v>
      </c>
      <c r="L28" s="474">
        <f t="shared" si="11"/>
        <v>0</v>
      </c>
      <c r="M28" s="230">
        <f t="shared" si="10"/>
        <v>0</v>
      </c>
      <c r="N28" s="607"/>
      <c r="O28" s="608"/>
      <c r="P28" s="608"/>
      <c r="Q28" s="608"/>
      <c r="R28" s="609"/>
    </row>
    <row r="29" spans="1:21" ht="14.25" customHeight="1" outlineLevel="1" thickBot="1">
      <c r="B29" s="460">
        <v>20252</v>
      </c>
      <c r="C29" s="458" t="s">
        <v>161</v>
      </c>
      <c r="D29" s="59"/>
      <c r="E29" s="462">
        <f>SUM(G29:L29)</f>
        <v>0</v>
      </c>
      <c r="G29" s="474">
        <f>+ROUND($D$26*G26,0)</f>
        <v>0</v>
      </c>
      <c r="H29" s="474">
        <f>+ROUND((H26+H27)*$D26,0)</f>
        <v>0</v>
      </c>
      <c r="I29" s="474">
        <f>+ROUND((I26+I27)*$D26,0)</f>
        <v>0</v>
      </c>
      <c r="J29" s="474">
        <f>+ROUND((J26+J27)*$D26,0)</f>
        <v>0</v>
      </c>
      <c r="K29" s="474">
        <f>+ROUND((K26+K27)*$D26,0)</f>
        <v>0</v>
      </c>
      <c r="L29" s="474">
        <f>+ROUND((L26+L27)*$D26,0)</f>
        <v>0</v>
      </c>
      <c r="M29" s="230">
        <f t="shared" si="10"/>
        <v>0</v>
      </c>
      <c r="N29" s="607"/>
      <c r="O29" s="608"/>
      <c r="P29" s="608"/>
      <c r="Q29" s="608"/>
      <c r="R29" s="609"/>
    </row>
    <row r="30" spans="1:21" ht="14.25" customHeight="1" outlineLevel="1" thickBot="1">
      <c r="B30" s="460">
        <v>20253</v>
      </c>
      <c r="C30" s="458" t="s">
        <v>163</v>
      </c>
      <c r="D30" s="59"/>
      <c r="E30" s="462">
        <f>SUM(G30:L30)</f>
        <v>0</v>
      </c>
      <c r="G30" s="474">
        <f t="shared" ref="G30:L30" si="12">+ROUND($D$27*G27,0)</f>
        <v>0</v>
      </c>
      <c r="H30" s="474">
        <f t="shared" si="12"/>
        <v>0</v>
      </c>
      <c r="I30" s="474">
        <f t="shared" si="12"/>
        <v>0</v>
      </c>
      <c r="J30" s="474">
        <f t="shared" si="12"/>
        <v>0</v>
      </c>
      <c r="K30" s="474">
        <f t="shared" si="12"/>
        <v>0</v>
      </c>
      <c r="L30" s="474">
        <f t="shared" si="12"/>
        <v>0</v>
      </c>
      <c r="M30" s="230"/>
      <c r="N30" s="471"/>
      <c r="O30" s="477"/>
      <c r="P30" s="477"/>
      <c r="Q30" s="477"/>
      <c r="R30" s="478"/>
    </row>
    <row r="31" spans="1:21" ht="14.4" thickBot="1">
      <c r="B31" s="65" t="s">
        <v>498</v>
      </c>
      <c r="C31" s="66"/>
      <c r="D31" s="59"/>
      <c r="E31" s="462">
        <f>SUBTOTAL(9,E25:E30)</f>
        <v>0</v>
      </c>
      <c r="F31" s="54"/>
      <c r="G31" s="463">
        <f>SUBTOTAL(9,G25:G30)</f>
        <v>0</v>
      </c>
      <c r="H31" s="463">
        <f t="shared" ref="H31:L31" si="13">SUBTOTAL(9,H25:H30)</f>
        <v>0</v>
      </c>
      <c r="I31" s="463">
        <f t="shared" si="13"/>
        <v>0</v>
      </c>
      <c r="J31" s="463">
        <f t="shared" si="13"/>
        <v>0</v>
      </c>
      <c r="K31" s="463">
        <f t="shared" si="13"/>
        <v>0</v>
      </c>
      <c r="L31" s="463">
        <f t="shared" si="13"/>
        <v>0</v>
      </c>
      <c r="M31" s="230">
        <f t="shared" si="10"/>
        <v>0</v>
      </c>
      <c r="N31" s="607"/>
      <c r="O31" s="608"/>
      <c r="P31" s="608"/>
      <c r="Q31" s="608"/>
      <c r="R31" s="609"/>
    </row>
    <row r="32" spans="1:21" ht="14.25" customHeight="1" thickBot="1">
      <c r="B32" s="55"/>
      <c r="C32" s="66"/>
      <c r="D32" s="59"/>
      <c r="E32" s="8"/>
      <c r="G32" s="8"/>
      <c r="H32" s="8"/>
      <c r="I32" s="8"/>
      <c r="J32" s="8"/>
      <c r="K32" s="8"/>
      <c r="L32" s="8"/>
      <c r="M32" s="230">
        <f t="shared" si="10"/>
        <v>0</v>
      </c>
      <c r="N32" s="607"/>
      <c r="O32" s="608"/>
      <c r="P32" s="608"/>
      <c r="Q32" s="608"/>
      <c r="R32" s="609"/>
    </row>
    <row r="33" spans="2:19" ht="14.4" thickBot="1">
      <c r="B33" s="587" t="s">
        <v>499</v>
      </c>
      <c r="C33" s="588"/>
      <c r="D33" s="59"/>
      <c r="E33" s="462">
        <f t="shared" ref="E33:L33" si="14">SUM(E31+E22)</f>
        <v>0</v>
      </c>
      <c r="F33" s="462">
        <f t="shared" si="14"/>
        <v>0</v>
      </c>
      <c r="G33" s="462">
        <f t="shared" si="14"/>
        <v>0</v>
      </c>
      <c r="H33" s="462">
        <f t="shared" si="14"/>
        <v>0</v>
      </c>
      <c r="I33" s="462">
        <f t="shared" si="14"/>
        <v>0</v>
      </c>
      <c r="J33" s="462">
        <f t="shared" si="14"/>
        <v>0</v>
      </c>
      <c r="K33" s="462">
        <f t="shared" si="14"/>
        <v>0</v>
      </c>
      <c r="L33" s="462">
        <f t="shared" si="14"/>
        <v>0</v>
      </c>
      <c r="M33" s="231">
        <f t="shared" si="10"/>
        <v>0</v>
      </c>
      <c r="N33" s="607"/>
      <c r="O33" s="608"/>
      <c r="P33" s="608"/>
      <c r="Q33" s="608"/>
      <c r="R33" s="609"/>
    </row>
    <row r="34" spans="2:19" ht="14.25" customHeight="1" thickBot="1">
      <c r="B34" s="55"/>
      <c r="C34" s="66"/>
      <c r="D34" s="59"/>
      <c r="E34" s="14"/>
      <c r="G34" s="14"/>
      <c r="H34" s="14"/>
      <c r="I34" s="14"/>
      <c r="J34" s="14"/>
      <c r="K34" s="14"/>
      <c r="L34" s="14"/>
      <c r="N34" s="79"/>
      <c r="O34" s="79"/>
      <c r="P34" s="79"/>
      <c r="Q34" s="79"/>
      <c r="R34" s="79"/>
      <c r="S34" s="79"/>
    </row>
    <row r="35" spans="2:19" ht="14.25" customHeight="1" thickBot="1">
      <c r="B35" s="589" t="s">
        <v>408</v>
      </c>
      <c r="C35" s="590"/>
      <c r="D35" s="59"/>
      <c r="E35" s="13"/>
      <c r="G35" s="13"/>
      <c r="H35" s="13"/>
      <c r="I35" s="13"/>
      <c r="J35" s="13"/>
      <c r="K35" s="13"/>
      <c r="L35" s="13"/>
      <c r="N35" s="79"/>
      <c r="O35" s="79"/>
      <c r="P35" s="79"/>
      <c r="Q35" s="79"/>
      <c r="R35" s="79"/>
      <c r="S35" s="79"/>
    </row>
    <row r="36" spans="2:19" ht="14.25" customHeight="1">
      <c r="B36" s="71"/>
      <c r="D36" s="59"/>
      <c r="E36" s="13"/>
      <c r="G36" s="13"/>
      <c r="H36" s="13"/>
      <c r="I36" s="13"/>
      <c r="J36" s="13"/>
      <c r="K36" s="13"/>
      <c r="L36" s="13"/>
      <c r="N36" s="79"/>
      <c r="O36" s="79"/>
      <c r="P36" s="79"/>
      <c r="Q36" s="79"/>
      <c r="R36" s="79"/>
      <c r="S36" s="79"/>
    </row>
    <row r="37" spans="2:19">
      <c r="B37" s="72" t="s">
        <v>409</v>
      </c>
      <c r="C37" s="72"/>
      <c r="D37" s="59"/>
      <c r="E37" s="15"/>
      <c r="G37" s="15"/>
      <c r="H37" s="15"/>
      <c r="I37" s="15"/>
      <c r="J37" s="15"/>
      <c r="K37" s="15"/>
      <c r="L37" s="15"/>
      <c r="M37" s="15"/>
      <c r="N37" s="15"/>
      <c r="O37" s="15"/>
      <c r="P37" s="15"/>
      <c r="Q37" s="15"/>
      <c r="R37" s="15"/>
      <c r="S37" s="15"/>
    </row>
    <row r="38" spans="2:19" ht="22.5" customHeight="1" outlineLevel="1">
      <c r="B38" s="460">
        <v>41101</v>
      </c>
      <c r="C38" s="458" t="s">
        <v>410</v>
      </c>
      <c r="D38" s="59"/>
      <c r="E38" s="461">
        <f t="shared" ref="E38:E43" si="15">SUM(G38:L38)</f>
        <v>0</v>
      </c>
      <c r="F38" s="228"/>
      <c r="G38" s="461"/>
      <c r="H38" s="461"/>
      <c r="I38" s="461"/>
      <c r="J38" s="461"/>
      <c r="K38" s="461"/>
      <c r="L38" s="461"/>
      <c r="M38" s="230"/>
      <c r="N38" s="471"/>
      <c r="O38" s="477"/>
      <c r="P38" s="477"/>
      <c r="Q38" s="477"/>
      <c r="R38" s="478"/>
    </row>
    <row r="39" spans="2:19" ht="24.75" customHeight="1" outlineLevel="1">
      <c r="B39" s="460">
        <v>41103</v>
      </c>
      <c r="C39" s="458" t="s">
        <v>411</v>
      </c>
      <c r="D39" s="59"/>
      <c r="E39" s="461">
        <f t="shared" si="15"/>
        <v>0</v>
      </c>
      <c r="F39" s="228"/>
      <c r="G39" s="461"/>
      <c r="H39" s="461"/>
      <c r="I39" s="461"/>
      <c r="J39" s="461"/>
      <c r="K39" s="461"/>
      <c r="L39" s="461"/>
      <c r="M39" s="230">
        <f>E39-SUM(G39:L39)</f>
        <v>0</v>
      </c>
      <c r="N39" s="607"/>
      <c r="O39" s="608"/>
      <c r="P39" s="608"/>
      <c r="Q39" s="608"/>
      <c r="R39" s="609"/>
    </row>
    <row r="40" spans="2:19" ht="33" customHeight="1" outlineLevel="1">
      <c r="B40" s="460">
        <v>41105</v>
      </c>
      <c r="C40" s="458" t="s">
        <v>412</v>
      </c>
      <c r="D40" s="59"/>
      <c r="E40" s="461">
        <f t="shared" si="15"/>
        <v>0</v>
      </c>
      <c r="F40" s="228"/>
      <c r="G40" s="461"/>
      <c r="H40" s="461"/>
      <c r="I40" s="461"/>
      <c r="J40" s="461"/>
      <c r="K40" s="461"/>
      <c r="L40" s="461"/>
      <c r="M40" s="230">
        <f>E40-SUM(G40:L40)</f>
        <v>0</v>
      </c>
      <c r="N40" s="607"/>
      <c r="O40" s="608"/>
      <c r="P40" s="608"/>
      <c r="Q40" s="608"/>
      <c r="R40" s="609"/>
    </row>
    <row r="41" spans="2:19" ht="20.25" customHeight="1" outlineLevel="1">
      <c r="B41" s="460">
        <v>41109</v>
      </c>
      <c r="C41" s="458" t="s">
        <v>413</v>
      </c>
      <c r="D41" s="59"/>
      <c r="E41" s="461">
        <f t="shared" si="15"/>
        <v>0</v>
      </c>
      <c r="F41" s="228"/>
      <c r="G41" s="461"/>
      <c r="H41" s="461"/>
      <c r="I41" s="461"/>
      <c r="J41" s="461"/>
      <c r="K41" s="461"/>
      <c r="L41" s="461"/>
      <c r="M41" s="230"/>
      <c r="N41" s="471"/>
      <c r="O41" s="477"/>
      <c r="P41" s="477"/>
      <c r="Q41" s="477"/>
      <c r="R41" s="478"/>
    </row>
    <row r="42" spans="2:19" ht="19.5" customHeight="1" outlineLevel="1">
      <c r="B42" s="460">
        <v>41111</v>
      </c>
      <c r="C42" s="458" t="s">
        <v>414</v>
      </c>
      <c r="D42" s="59"/>
      <c r="E42" s="461">
        <f t="shared" si="15"/>
        <v>0</v>
      </c>
      <c r="F42" s="228"/>
      <c r="G42" s="461"/>
      <c r="H42" s="461"/>
      <c r="I42" s="461"/>
      <c r="J42" s="461"/>
      <c r="K42" s="461"/>
      <c r="L42" s="461"/>
      <c r="M42" s="230">
        <f>E42-SUM(G42:L42)</f>
        <v>0</v>
      </c>
      <c r="N42" s="607"/>
      <c r="O42" s="608"/>
      <c r="P42" s="608"/>
      <c r="Q42" s="608"/>
      <c r="R42" s="609"/>
    </row>
    <row r="43" spans="2:19" ht="27" customHeight="1" outlineLevel="1">
      <c r="B43" s="460">
        <v>41115</v>
      </c>
      <c r="C43" s="458" t="s">
        <v>415</v>
      </c>
      <c r="D43" s="59"/>
      <c r="E43" s="461">
        <f t="shared" si="15"/>
        <v>0</v>
      </c>
      <c r="F43" s="228"/>
      <c r="G43" s="461"/>
      <c r="H43" s="461"/>
      <c r="I43" s="461"/>
      <c r="J43" s="461"/>
      <c r="K43" s="461"/>
      <c r="L43" s="461"/>
      <c r="M43" s="230">
        <f t="shared" ref="M43:M46" si="16">E43-SUM(G43:L43)</f>
        <v>0</v>
      </c>
      <c r="N43" s="607"/>
      <c r="O43" s="608"/>
      <c r="P43" s="608"/>
      <c r="Q43" s="608"/>
      <c r="R43" s="609"/>
    </row>
    <row r="44" spans="2:19" ht="14.25" customHeight="1" outlineLevel="1">
      <c r="B44" s="460">
        <v>41117</v>
      </c>
      <c r="C44" s="458" t="s">
        <v>416</v>
      </c>
      <c r="D44" s="59"/>
      <c r="E44" s="461">
        <f t="shared" ref="E44:E45" si="17">SUM(G44:L44)</f>
        <v>0</v>
      </c>
      <c r="F44" s="228"/>
      <c r="G44" s="461"/>
      <c r="H44" s="461"/>
      <c r="I44" s="461"/>
      <c r="J44" s="461"/>
      <c r="K44" s="461"/>
      <c r="L44" s="461"/>
      <c r="M44" s="230">
        <f t="shared" si="16"/>
        <v>0</v>
      </c>
      <c r="N44" s="607"/>
      <c r="O44" s="608"/>
      <c r="P44" s="608"/>
      <c r="Q44" s="608"/>
      <c r="R44" s="609"/>
    </row>
    <row r="45" spans="2:19" ht="14.25" customHeight="1" outlineLevel="1">
      <c r="B45" s="460">
        <v>41131</v>
      </c>
      <c r="C45" s="458" t="s">
        <v>244</v>
      </c>
      <c r="D45" s="59"/>
      <c r="E45" s="461">
        <f t="shared" si="17"/>
        <v>0</v>
      </c>
      <c r="F45" s="228"/>
      <c r="G45" s="461"/>
      <c r="H45" s="461"/>
      <c r="I45" s="461"/>
      <c r="J45" s="461"/>
      <c r="K45" s="461"/>
      <c r="L45" s="461"/>
      <c r="M45" s="230">
        <f t="shared" si="16"/>
        <v>0</v>
      </c>
      <c r="N45" s="607"/>
      <c r="O45" s="608"/>
      <c r="P45" s="608"/>
      <c r="Q45" s="608"/>
      <c r="R45" s="609"/>
    </row>
    <row r="46" spans="2:19" ht="14.4" thickBot="1">
      <c r="B46" s="65" t="s">
        <v>417</v>
      </c>
      <c r="C46" s="66"/>
      <c r="D46" s="59"/>
      <c r="E46" s="462">
        <f>SUBTOTAL(9,E38:E45)</f>
        <v>0</v>
      </c>
      <c r="F46" s="54"/>
      <c r="G46" s="463">
        <f>SUBTOTAL(9,G38:G45)</f>
        <v>0</v>
      </c>
      <c r="H46" s="463">
        <f t="shared" ref="H46:L46" si="18">SUBTOTAL(9,H38:H45)</f>
        <v>0</v>
      </c>
      <c r="I46" s="463">
        <f t="shared" si="18"/>
        <v>0</v>
      </c>
      <c r="J46" s="463">
        <f t="shared" si="18"/>
        <v>0</v>
      </c>
      <c r="K46" s="463">
        <f t="shared" si="18"/>
        <v>0</v>
      </c>
      <c r="L46" s="463">
        <f t="shared" si="18"/>
        <v>0</v>
      </c>
      <c r="M46" s="230">
        <f t="shared" si="16"/>
        <v>0</v>
      </c>
      <c r="N46" s="607"/>
      <c r="O46" s="608"/>
      <c r="P46" s="608"/>
      <c r="Q46" s="608"/>
      <c r="R46" s="609"/>
    </row>
    <row r="47" spans="2:19" ht="14.25" customHeight="1">
      <c r="B47" s="73"/>
      <c r="C47" s="74"/>
      <c r="D47" s="59"/>
      <c r="E47" s="75"/>
      <c r="G47" s="75"/>
      <c r="H47" s="75"/>
      <c r="I47" s="75"/>
      <c r="J47" s="75"/>
      <c r="K47" s="75"/>
      <c r="L47" s="75"/>
      <c r="M47" s="75"/>
      <c r="N47" s="75"/>
      <c r="O47" s="75"/>
      <c r="P47" s="75"/>
      <c r="Q47" s="228"/>
      <c r="R47" s="228"/>
    </row>
    <row r="48" spans="2:19" ht="14.25" customHeight="1">
      <c r="B48" s="72" t="s">
        <v>418</v>
      </c>
      <c r="C48" s="70"/>
      <c r="D48" s="70"/>
      <c r="E48" s="70"/>
      <c r="F48" s="70"/>
      <c r="G48" s="70"/>
      <c r="H48" s="70"/>
      <c r="I48" s="70"/>
      <c r="J48" s="70"/>
      <c r="K48" s="70"/>
      <c r="L48" s="70"/>
      <c r="M48" s="81"/>
      <c r="N48" s="228"/>
      <c r="O48" s="228"/>
      <c r="P48" s="228"/>
      <c r="Q48" s="228"/>
      <c r="R48" s="228"/>
    </row>
    <row r="49" spans="2:18" ht="15" customHeight="1" outlineLevel="1">
      <c r="B49" s="460">
        <v>41102</v>
      </c>
      <c r="C49" s="458" t="s">
        <v>419</v>
      </c>
      <c r="D49" s="59"/>
      <c r="E49" s="461">
        <f>SUM(G49:L49)</f>
        <v>0</v>
      </c>
      <c r="F49" s="228"/>
      <c r="G49" s="461"/>
      <c r="H49" s="461"/>
      <c r="I49" s="461"/>
      <c r="J49" s="461"/>
      <c r="K49" s="461"/>
      <c r="L49" s="461"/>
      <c r="M49" s="230">
        <f t="shared" ref="M49:M56" si="19">E49-SUM(G49:L49)</f>
        <v>0</v>
      </c>
      <c r="N49" s="607"/>
      <c r="O49" s="608"/>
      <c r="P49" s="608"/>
      <c r="Q49" s="608"/>
      <c r="R49" s="609"/>
    </row>
    <row r="50" spans="2:18" ht="14.25" customHeight="1" outlineLevel="1">
      <c r="B50" s="460">
        <v>41104</v>
      </c>
      <c r="C50" s="458" t="s">
        <v>420</v>
      </c>
      <c r="D50" s="59"/>
      <c r="E50" s="461">
        <f t="shared" ref="E50:E55" si="20">SUM(G50:L50)</f>
        <v>0</v>
      </c>
      <c r="F50" s="228"/>
      <c r="G50" s="461"/>
      <c r="H50" s="461"/>
      <c r="I50" s="461"/>
      <c r="J50" s="461"/>
      <c r="K50" s="461"/>
      <c r="L50" s="461"/>
      <c r="M50" s="230">
        <f t="shared" si="19"/>
        <v>0</v>
      </c>
      <c r="N50" s="607"/>
      <c r="O50" s="608"/>
      <c r="P50" s="608"/>
      <c r="Q50" s="608"/>
      <c r="R50" s="609"/>
    </row>
    <row r="51" spans="2:18" ht="14.25" customHeight="1" outlineLevel="1">
      <c r="B51" s="460">
        <v>41106</v>
      </c>
      <c r="C51" s="458" t="s">
        <v>421</v>
      </c>
      <c r="D51" s="59"/>
      <c r="E51" s="461">
        <f t="shared" si="20"/>
        <v>0</v>
      </c>
      <c r="F51" s="228"/>
      <c r="G51" s="461"/>
      <c r="H51" s="461"/>
      <c r="I51" s="461"/>
      <c r="J51" s="461"/>
      <c r="K51" s="461"/>
      <c r="L51" s="461"/>
      <c r="M51" s="230">
        <f t="shared" si="19"/>
        <v>0</v>
      </c>
      <c r="N51" s="607"/>
      <c r="O51" s="608"/>
      <c r="P51" s="608"/>
      <c r="Q51" s="608"/>
      <c r="R51" s="609"/>
    </row>
    <row r="52" spans="2:18" outlineLevel="1">
      <c r="B52" s="460">
        <v>41108</v>
      </c>
      <c r="C52" s="458" t="s">
        <v>422</v>
      </c>
      <c r="D52" s="59"/>
      <c r="E52" s="461">
        <f t="shared" si="20"/>
        <v>0</v>
      </c>
      <c r="F52" s="228"/>
      <c r="G52" s="461"/>
      <c r="H52" s="461"/>
      <c r="I52" s="461"/>
      <c r="J52" s="461"/>
      <c r="K52" s="461"/>
      <c r="L52" s="461"/>
      <c r="M52" s="230">
        <f t="shared" si="19"/>
        <v>0</v>
      </c>
      <c r="N52" s="607"/>
      <c r="O52" s="608"/>
      <c r="P52" s="608"/>
      <c r="Q52" s="608"/>
      <c r="R52" s="609"/>
    </row>
    <row r="53" spans="2:18" ht="14.25" customHeight="1" outlineLevel="1">
      <c r="B53" s="460">
        <v>41112</v>
      </c>
      <c r="C53" s="458" t="s">
        <v>423</v>
      </c>
      <c r="D53" s="59"/>
      <c r="E53" s="461">
        <f t="shared" si="20"/>
        <v>0</v>
      </c>
      <c r="F53" s="228"/>
      <c r="G53" s="461"/>
      <c r="H53" s="461"/>
      <c r="I53" s="461"/>
      <c r="J53" s="461"/>
      <c r="K53" s="461"/>
      <c r="L53" s="461"/>
      <c r="M53" s="230">
        <f t="shared" si="19"/>
        <v>0</v>
      </c>
      <c r="N53" s="607"/>
      <c r="O53" s="608"/>
      <c r="P53" s="608"/>
      <c r="Q53" s="608"/>
      <c r="R53" s="609"/>
    </row>
    <row r="54" spans="2:18" ht="14.25" customHeight="1" outlineLevel="1">
      <c r="B54" s="460">
        <v>41116</v>
      </c>
      <c r="C54" s="458" t="s">
        <v>424</v>
      </c>
      <c r="D54" s="59"/>
      <c r="E54" s="461">
        <f t="shared" si="20"/>
        <v>0</v>
      </c>
      <c r="F54" s="228"/>
      <c r="G54" s="461"/>
      <c r="H54" s="461"/>
      <c r="I54" s="461"/>
      <c r="J54" s="461"/>
      <c r="K54" s="461"/>
      <c r="L54" s="461"/>
      <c r="M54" s="230"/>
      <c r="N54" s="471"/>
      <c r="O54" s="477"/>
      <c r="P54" s="477"/>
      <c r="Q54" s="477"/>
      <c r="R54" s="478"/>
    </row>
    <row r="55" spans="2:18" ht="14.25" customHeight="1" outlineLevel="1">
      <c r="B55" s="460">
        <v>41118</v>
      </c>
      <c r="C55" s="458" t="s">
        <v>425</v>
      </c>
      <c r="D55" s="59"/>
      <c r="E55" s="461">
        <f t="shared" si="20"/>
        <v>0</v>
      </c>
      <c r="F55" s="228"/>
      <c r="G55" s="461"/>
      <c r="H55" s="461"/>
      <c r="I55" s="461"/>
      <c r="J55" s="461"/>
      <c r="K55" s="461"/>
      <c r="L55" s="461"/>
      <c r="M55" s="230">
        <f t="shared" si="19"/>
        <v>0</v>
      </c>
      <c r="N55" s="607"/>
      <c r="O55" s="608"/>
      <c r="P55" s="608"/>
      <c r="Q55" s="608"/>
      <c r="R55" s="609"/>
    </row>
    <row r="56" spans="2:18" ht="14.4" thickBot="1">
      <c r="B56" s="65" t="s">
        <v>426</v>
      </c>
      <c r="C56" s="66"/>
      <c r="D56" s="59"/>
      <c r="E56" s="462">
        <f>SUBTOTAL(9,E49:E55)</f>
        <v>0</v>
      </c>
      <c r="F56" s="54"/>
      <c r="G56" s="463">
        <f>SUBTOTAL(9,G49:G55)</f>
        <v>0</v>
      </c>
      <c r="H56" s="463">
        <f t="shared" ref="H56:L56" si="21">SUBTOTAL(9,H49:H55)</f>
        <v>0</v>
      </c>
      <c r="I56" s="463">
        <f t="shared" si="21"/>
        <v>0</v>
      </c>
      <c r="J56" s="463">
        <f t="shared" si="21"/>
        <v>0</v>
      </c>
      <c r="K56" s="463">
        <f t="shared" si="21"/>
        <v>0</v>
      </c>
      <c r="L56" s="463">
        <f t="shared" si="21"/>
        <v>0</v>
      </c>
      <c r="M56" s="230">
        <f t="shared" si="19"/>
        <v>0</v>
      </c>
      <c r="N56" s="607"/>
      <c r="O56" s="608"/>
      <c r="P56" s="608"/>
      <c r="Q56" s="608"/>
      <c r="R56" s="609"/>
    </row>
    <row r="57" spans="2:18" ht="14.25" customHeight="1">
      <c r="B57" s="73"/>
      <c r="C57" s="74"/>
      <c r="D57" s="59"/>
      <c r="E57" s="75"/>
      <c r="G57" s="75"/>
      <c r="H57" s="75"/>
      <c r="I57" s="75"/>
      <c r="J57" s="75"/>
      <c r="K57" s="75"/>
      <c r="L57" s="75"/>
      <c r="N57" s="228"/>
      <c r="O57" s="228"/>
      <c r="P57" s="228"/>
      <c r="Q57" s="228"/>
      <c r="R57" s="228"/>
    </row>
    <row r="58" spans="2:18" ht="14.25" customHeight="1">
      <c r="B58" s="72" t="s">
        <v>500</v>
      </c>
      <c r="C58" s="70"/>
      <c r="D58" s="59"/>
      <c r="E58" s="70"/>
      <c r="F58" s="70"/>
      <c r="G58" s="70"/>
      <c r="H58" s="70"/>
      <c r="I58" s="70"/>
      <c r="J58" s="70"/>
      <c r="K58" s="70"/>
      <c r="L58" s="70"/>
      <c r="N58" s="611"/>
      <c r="O58" s="611"/>
      <c r="P58" s="611"/>
      <c r="Q58" s="611"/>
      <c r="R58" s="611"/>
    </row>
    <row r="59" spans="2:18" ht="14.25" customHeight="1" outlineLevel="1">
      <c r="B59" s="460">
        <v>37105</v>
      </c>
      <c r="C59" s="458" t="s">
        <v>247</v>
      </c>
      <c r="D59" s="59"/>
      <c r="E59" s="461">
        <f>SUM(G59:L59)</f>
        <v>0</v>
      </c>
      <c r="F59" s="228"/>
      <c r="G59" s="461"/>
      <c r="H59" s="461"/>
      <c r="I59" s="461"/>
      <c r="J59" s="461"/>
      <c r="K59" s="461"/>
      <c r="L59" s="461"/>
      <c r="M59" s="230">
        <f t="shared" ref="M59:M61" si="22">E59-SUM(G59:L59)</f>
        <v>0</v>
      </c>
      <c r="N59" s="607"/>
      <c r="O59" s="608"/>
      <c r="P59" s="608"/>
      <c r="Q59" s="608"/>
      <c r="R59" s="609"/>
    </row>
    <row r="60" spans="2:18" ht="14.25" customHeight="1" outlineLevel="1">
      <c r="B60" s="460">
        <v>37109</v>
      </c>
      <c r="C60" s="458" t="s">
        <v>249</v>
      </c>
      <c r="D60" s="59"/>
      <c r="E60" s="461">
        <f>SUM(G60:L60)</f>
        <v>0</v>
      </c>
      <c r="F60" s="228"/>
      <c r="G60" s="461"/>
      <c r="H60" s="461"/>
      <c r="I60" s="461"/>
      <c r="J60" s="461"/>
      <c r="K60" s="461"/>
      <c r="L60" s="461"/>
      <c r="M60" s="230">
        <f t="shared" si="22"/>
        <v>0</v>
      </c>
      <c r="N60" s="607"/>
      <c r="O60" s="608"/>
      <c r="P60" s="608"/>
      <c r="Q60" s="608"/>
      <c r="R60" s="609"/>
    </row>
    <row r="61" spans="2:18" ht="14.4" thickBot="1">
      <c r="B61" s="65" t="s">
        <v>428</v>
      </c>
      <c r="C61" s="66"/>
      <c r="D61" s="59"/>
      <c r="E61" s="462">
        <f>SUBTOTAL(9,E59:E60)</f>
        <v>0</v>
      </c>
      <c r="F61" s="54"/>
      <c r="G61" s="463">
        <f>SUBTOTAL(9,G59:G60)</f>
        <v>0</v>
      </c>
      <c r="H61" s="463">
        <f t="shared" ref="H61:L61" si="23">SUBTOTAL(9,H59:H60)</f>
        <v>0</v>
      </c>
      <c r="I61" s="463">
        <f t="shared" si="23"/>
        <v>0</v>
      </c>
      <c r="J61" s="463">
        <f t="shared" si="23"/>
        <v>0</v>
      </c>
      <c r="K61" s="463">
        <f t="shared" si="23"/>
        <v>0</v>
      </c>
      <c r="L61" s="463">
        <f t="shared" si="23"/>
        <v>0</v>
      </c>
      <c r="M61" s="230">
        <f t="shared" si="22"/>
        <v>0</v>
      </c>
      <c r="N61" s="607"/>
      <c r="O61" s="608"/>
      <c r="P61" s="608"/>
      <c r="Q61" s="608"/>
      <c r="R61" s="609"/>
    </row>
    <row r="62" spans="2:18">
      <c r="B62" s="65"/>
      <c r="C62" s="66"/>
      <c r="D62" s="59"/>
      <c r="E62" s="96"/>
      <c r="F62" s="54"/>
      <c r="G62" s="96"/>
      <c r="H62" s="96"/>
      <c r="I62" s="96"/>
      <c r="J62" s="96"/>
      <c r="K62" s="96"/>
      <c r="L62" s="96"/>
      <c r="M62" s="93"/>
      <c r="N62" s="471"/>
      <c r="O62" s="477"/>
      <c r="P62" s="477"/>
      <c r="Q62" s="477"/>
      <c r="R62" s="478"/>
    </row>
    <row r="63" spans="2:18" ht="14.25" customHeight="1">
      <c r="B63" s="72" t="s">
        <v>253</v>
      </c>
      <c r="C63" s="70"/>
      <c r="D63" s="59"/>
      <c r="E63" s="70"/>
      <c r="F63" s="70"/>
      <c r="G63" s="70"/>
      <c r="H63" s="70"/>
      <c r="I63" s="70"/>
      <c r="J63" s="70"/>
      <c r="K63" s="70"/>
      <c r="L63" s="70"/>
      <c r="N63" s="607"/>
      <c r="O63" s="608"/>
      <c r="P63" s="608"/>
      <c r="Q63" s="608"/>
      <c r="R63" s="609"/>
    </row>
    <row r="64" spans="2:18" outlineLevel="1">
      <c r="B64" s="460">
        <v>48503</v>
      </c>
      <c r="C64" s="458" t="s">
        <v>501</v>
      </c>
      <c r="D64" s="59"/>
      <c r="E64" s="461">
        <f>SUM(G64:L64)</f>
        <v>0</v>
      </c>
      <c r="F64" s="228"/>
      <c r="G64" s="461"/>
      <c r="H64" s="461"/>
      <c r="I64" s="461"/>
      <c r="J64" s="461"/>
      <c r="K64" s="461"/>
      <c r="L64" s="461"/>
      <c r="M64" s="230">
        <f t="shared" ref="M64:M67" si="24">E64-SUM(G64:L64)</f>
        <v>0</v>
      </c>
      <c r="N64" s="607"/>
      <c r="O64" s="608"/>
      <c r="P64" s="608"/>
      <c r="Q64" s="608"/>
      <c r="R64" s="609"/>
    </row>
    <row r="65" spans="2:19" outlineLevel="1">
      <c r="B65" s="460">
        <v>47141</v>
      </c>
      <c r="C65" s="458" t="s">
        <v>252</v>
      </c>
      <c r="D65" s="59"/>
      <c r="E65" s="461">
        <f t="shared" ref="E65:E66" si="25">SUM(G65:L65)</f>
        <v>0</v>
      </c>
      <c r="F65" s="228"/>
      <c r="G65" s="461"/>
      <c r="H65" s="461"/>
      <c r="I65" s="461"/>
      <c r="J65" s="461"/>
      <c r="K65" s="461"/>
      <c r="L65" s="461"/>
      <c r="M65" s="230">
        <f t="shared" si="24"/>
        <v>0</v>
      </c>
      <c r="N65" s="607"/>
      <c r="O65" s="608"/>
      <c r="P65" s="608"/>
      <c r="Q65" s="608"/>
      <c r="R65" s="609"/>
    </row>
    <row r="66" spans="2:19" outlineLevel="1">
      <c r="B66" s="460">
        <v>47140</v>
      </c>
      <c r="C66" s="458" t="s">
        <v>254</v>
      </c>
      <c r="D66" s="59"/>
      <c r="E66" s="461">
        <f t="shared" si="25"/>
        <v>0</v>
      </c>
      <c r="F66" s="228"/>
      <c r="G66" s="461"/>
      <c r="H66" s="461"/>
      <c r="I66" s="461"/>
      <c r="J66" s="461"/>
      <c r="K66" s="461"/>
      <c r="L66" s="461"/>
      <c r="M66" s="230">
        <f t="shared" si="24"/>
        <v>0</v>
      </c>
      <c r="N66" s="607"/>
      <c r="O66" s="608"/>
      <c r="P66" s="608"/>
      <c r="Q66" s="608"/>
      <c r="R66" s="609"/>
    </row>
    <row r="67" spans="2:19" ht="14.4" thickBot="1">
      <c r="B67" s="65" t="s">
        <v>429</v>
      </c>
      <c r="C67" s="66"/>
      <c r="D67" s="59"/>
      <c r="E67" s="462">
        <f>SUBTOTAL(9,E64:E66)</f>
        <v>0</v>
      </c>
      <c r="F67" s="54"/>
      <c r="G67" s="463">
        <f>SUBTOTAL(9,G64:G66)</f>
        <v>0</v>
      </c>
      <c r="H67" s="463">
        <f t="shared" ref="H67:L67" si="26">SUBTOTAL(9,H64:H66)</f>
        <v>0</v>
      </c>
      <c r="I67" s="463">
        <f t="shared" si="26"/>
        <v>0</v>
      </c>
      <c r="J67" s="463">
        <f t="shared" si="26"/>
        <v>0</v>
      </c>
      <c r="K67" s="463">
        <f t="shared" si="26"/>
        <v>0</v>
      </c>
      <c r="L67" s="463">
        <f t="shared" si="26"/>
        <v>0</v>
      </c>
      <c r="M67" s="230">
        <f t="shared" si="24"/>
        <v>0</v>
      </c>
      <c r="N67" s="607"/>
      <c r="O67" s="608"/>
      <c r="P67" s="608"/>
      <c r="Q67" s="608"/>
      <c r="R67" s="609"/>
    </row>
    <row r="68" spans="2:19">
      <c r="B68" s="65"/>
      <c r="C68" s="66"/>
      <c r="D68" s="59"/>
      <c r="E68" s="96"/>
      <c r="F68" s="54"/>
      <c r="G68" s="96"/>
      <c r="H68" s="96"/>
      <c r="I68" s="96"/>
      <c r="J68" s="96"/>
      <c r="K68" s="96"/>
      <c r="L68" s="96"/>
      <c r="M68" s="93"/>
      <c r="N68" s="94"/>
      <c r="O68" s="94"/>
      <c r="P68" s="94"/>
      <c r="Q68" s="94"/>
      <c r="R68" s="94"/>
    </row>
    <row r="69" spans="2:19" ht="14.25" customHeight="1">
      <c r="B69" s="65" t="s">
        <v>256</v>
      </c>
      <c r="C69" s="6"/>
      <c r="D69" s="59"/>
      <c r="E69" s="70"/>
      <c r="F69" s="70"/>
      <c r="G69" s="70"/>
      <c r="H69" s="70"/>
      <c r="I69" s="70"/>
      <c r="J69" s="70"/>
      <c r="K69" s="70"/>
      <c r="L69" s="70"/>
      <c r="M69" s="70"/>
      <c r="N69" s="70"/>
      <c r="O69" s="70"/>
      <c r="P69" s="70"/>
      <c r="Q69" s="70"/>
      <c r="R69" s="70"/>
      <c r="S69" s="70"/>
    </row>
    <row r="70" spans="2:19" ht="15" customHeight="1" outlineLevel="1">
      <c r="B70" s="460">
        <v>48301</v>
      </c>
      <c r="C70" s="458" t="s">
        <v>255</v>
      </c>
      <c r="D70" s="59"/>
      <c r="E70" s="461">
        <f>SUM(G70:L70)</f>
        <v>0</v>
      </c>
      <c r="F70" s="228"/>
      <c r="G70" s="461"/>
      <c r="H70" s="461"/>
      <c r="I70" s="461"/>
      <c r="J70" s="461"/>
      <c r="K70" s="461"/>
      <c r="L70" s="461"/>
      <c r="M70" s="230">
        <f t="shared" ref="M70:M71" si="27">E70-SUM(G70:L70)</f>
        <v>0</v>
      </c>
      <c r="N70" s="607"/>
      <c r="O70" s="608"/>
      <c r="P70" s="608"/>
      <c r="Q70" s="608"/>
      <c r="R70" s="609"/>
    </row>
    <row r="71" spans="2:19" ht="15" customHeight="1" outlineLevel="1">
      <c r="B71" s="460">
        <v>48302</v>
      </c>
      <c r="C71" s="458" t="s">
        <v>257</v>
      </c>
      <c r="D71" s="59"/>
      <c r="E71" s="461">
        <f>SUM(G71:L71)</f>
        <v>0</v>
      </c>
      <c r="F71" s="228"/>
      <c r="G71" s="461"/>
      <c r="H71" s="461"/>
      <c r="I71" s="461"/>
      <c r="J71" s="461"/>
      <c r="K71" s="461"/>
      <c r="L71" s="461"/>
      <c r="M71" s="230">
        <f t="shared" si="27"/>
        <v>0</v>
      </c>
      <c r="N71" s="607"/>
      <c r="O71" s="608"/>
      <c r="P71" s="608"/>
      <c r="Q71" s="608"/>
      <c r="R71" s="609"/>
    </row>
    <row r="72" spans="2:19" ht="14.4" thickBot="1">
      <c r="B72" s="65" t="s">
        <v>430</v>
      </c>
      <c r="C72" s="66"/>
      <c r="D72" s="59"/>
      <c r="E72" s="462">
        <f>SUBTOTAL(9,E70:E71)</f>
        <v>0</v>
      </c>
      <c r="F72" s="54"/>
      <c r="G72" s="463">
        <f>SUBTOTAL(9,G70:G71)</f>
        <v>0</v>
      </c>
      <c r="H72" s="463">
        <f t="shared" ref="H72:L72" si="28">SUBTOTAL(9,H70:H71)</f>
        <v>0</v>
      </c>
      <c r="I72" s="463">
        <f t="shared" si="28"/>
        <v>0</v>
      </c>
      <c r="J72" s="463">
        <f t="shared" si="28"/>
        <v>0</v>
      </c>
      <c r="K72" s="463">
        <f t="shared" si="28"/>
        <v>0</v>
      </c>
      <c r="L72" s="463">
        <f t="shared" si="28"/>
        <v>0</v>
      </c>
      <c r="M72" s="230">
        <f>E72-SUM(G72:L72)</f>
        <v>0</v>
      </c>
      <c r="N72" s="607"/>
      <c r="O72" s="608"/>
      <c r="P72" s="608"/>
      <c r="Q72" s="608"/>
      <c r="R72" s="609"/>
    </row>
    <row r="73" spans="2:19">
      <c r="B73" s="65"/>
      <c r="C73" s="66"/>
      <c r="D73" s="59"/>
      <c r="E73" s="96"/>
      <c r="F73" s="54"/>
      <c r="G73" s="96"/>
      <c r="H73" s="96"/>
      <c r="I73" s="96"/>
      <c r="J73" s="96"/>
      <c r="K73" s="96"/>
      <c r="L73" s="96"/>
      <c r="M73" s="93"/>
      <c r="N73" s="94"/>
      <c r="O73" s="94"/>
      <c r="P73" s="94"/>
      <c r="Q73" s="94"/>
      <c r="R73" s="94"/>
    </row>
    <row r="74" spans="2:19" ht="14.25" customHeight="1">
      <c r="B74" s="72" t="s">
        <v>259</v>
      </c>
      <c r="C74" s="70"/>
      <c r="D74" s="59"/>
      <c r="E74" s="70"/>
      <c r="F74" s="70"/>
      <c r="G74" s="70"/>
      <c r="H74" s="70"/>
      <c r="I74" s="70"/>
      <c r="J74" s="70"/>
      <c r="K74" s="70"/>
      <c r="L74" s="70"/>
      <c r="N74" s="228"/>
      <c r="O74" s="228"/>
      <c r="P74" s="228"/>
      <c r="Q74" s="228"/>
      <c r="R74" s="228"/>
    </row>
    <row r="75" spans="2:19" ht="14.25" customHeight="1" outlineLevel="1">
      <c r="B75" s="469">
        <v>6100</v>
      </c>
      <c r="C75" s="456" t="s">
        <v>463</v>
      </c>
      <c r="D75" s="59"/>
      <c r="E75" s="461">
        <f>SUM(G75:L75)</f>
        <v>0</v>
      </c>
      <c r="F75" s="228"/>
      <c r="G75" s="461"/>
      <c r="H75" s="461"/>
      <c r="I75" s="461"/>
      <c r="J75" s="461"/>
      <c r="K75" s="461"/>
      <c r="L75" s="461"/>
      <c r="M75" s="230">
        <f t="shared" ref="M75:M79" si="29">E75-SUM(G75:L75)</f>
        <v>0</v>
      </c>
      <c r="N75" s="607"/>
      <c r="O75" s="608"/>
      <c r="P75" s="608"/>
      <c r="Q75" s="608"/>
      <c r="R75" s="609"/>
    </row>
    <row r="76" spans="2:19" ht="14.25" customHeight="1" outlineLevel="1">
      <c r="B76" s="469">
        <v>6120</v>
      </c>
      <c r="C76" s="456" t="s">
        <v>261</v>
      </c>
      <c r="D76" s="59"/>
      <c r="E76" s="461">
        <f t="shared" ref="E76:E78" si="30">SUM(G76:L76)</f>
        <v>0</v>
      </c>
      <c r="F76" s="228"/>
      <c r="G76" s="461"/>
      <c r="H76" s="461"/>
      <c r="I76" s="461"/>
      <c r="J76" s="461"/>
      <c r="K76" s="461"/>
      <c r="L76" s="461"/>
      <c r="M76" s="230">
        <f t="shared" si="29"/>
        <v>0</v>
      </c>
      <c r="N76" s="607"/>
      <c r="O76" s="608"/>
      <c r="P76" s="608"/>
      <c r="Q76" s="608"/>
      <c r="R76" s="609"/>
    </row>
    <row r="77" spans="2:19" outlineLevel="1">
      <c r="B77" s="469">
        <v>6760</v>
      </c>
      <c r="C77" s="456" t="s">
        <v>262</v>
      </c>
      <c r="D77" s="59"/>
      <c r="E77" s="461">
        <f t="shared" si="30"/>
        <v>0</v>
      </c>
      <c r="F77" s="228"/>
      <c r="G77" s="461"/>
      <c r="H77" s="461"/>
      <c r="I77" s="461"/>
      <c r="J77" s="461"/>
      <c r="K77" s="461"/>
      <c r="L77" s="461"/>
      <c r="M77" s="230">
        <f t="shared" si="29"/>
        <v>0</v>
      </c>
      <c r="N77" s="607"/>
      <c r="O77" s="608"/>
      <c r="P77" s="608"/>
      <c r="Q77" s="608"/>
      <c r="R77" s="609"/>
    </row>
    <row r="78" spans="2:19" ht="14.25" customHeight="1" outlineLevel="1">
      <c r="B78" s="469">
        <v>6740</v>
      </c>
      <c r="C78" s="456" t="s">
        <v>464</v>
      </c>
      <c r="D78" s="59"/>
      <c r="E78" s="461">
        <f t="shared" si="30"/>
        <v>0</v>
      </c>
      <c r="F78" s="228"/>
      <c r="G78" s="461"/>
      <c r="H78" s="461"/>
      <c r="I78" s="461"/>
      <c r="J78" s="461"/>
      <c r="K78" s="461"/>
      <c r="L78" s="461"/>
      <c r="M78" s="230">
        <f t="shared" si="29"/>
        <v>0</v>
      </c>
      <c r="N78" s="607"/>
      <c r="O78" s="608"/>
      <c r="P78" s="608"/>
      <c r="Q78" s="608"/>
      <c r="R78" s="609"/>
    </row>
    <row r="79" spans="2:19" ht="14.4" thickBot="1">
      <c r="B79" s="65" t="s">
        <v>431</v>
      </c>
      <c r="C79" s="66"/>
      <c r="D79" s="59"/>
      <c r="E79" s="462">
        <f>SUBTOTAL(9,E75:E78)</f>
        <v>0</v>
      </c>
      <c r="F79" s="54"/>
      <c r="G79" s="463">
        <f>SUBTOTAL(9,G75:G78)</f>
        <v>0</v>
      </c>
      <c r="H79" s="463">
        <f t="shared" ref="H79:L79" si="31">SUBTOTAL(9,H75:H78)</f>
        <v>0</v>
      </c>
      <c r="I79" s="463">
        <f t="shared" si="31"/>
        <v>0</v>
      </c>
      <c r="J79" s="463">
        <f t="shared" si="31"/>
        <v>0</v>
      </c>
      <c r="K79" s="463">
        <f t="shared" si="31"/>
        <v>0</v>
      </c>
      <c r="L79" s="463">
        <f t="shared" si="31"/>
        <v>0</v>
      </c>
      <c r="M79" s="230">
        <f t="shared" si="29"/>
        <v>0</v>
      </c>
      <c r="N79" s="607"/>
      <c r="O79" s="608"/>
      <c r="P79" s="608"/>
      <c r="Q79" s="608"/>
      <c r="R79" s="609"/>
    </row>
    <row r="80" spans="2:19" ht="21" customHeight="1">
      <c r="B80" s="73"/>
      <c r="C80" s="74"/>
      <c r="D80" s="59"/>
      <c r="E80" s="75"/>
      <c r="G80" s="75"/>
      <c r="H80" s="75"/>
      <c r="I80" s="75"/>
      <c r="J80" s="75"/>
      <c r="K80" s="75"/>
      <c r="L80" s="75"/>
      <c r="N80" s="228"/>
      <c r="O80" s="228"/>
      <c r="P80" s="228"/>
      <c r="Q80" s="228"/>
      <c r="R80" s="228"/>
    </row>
    <row r="81" spans="2:19">
      <c r="B81" s="65" t="s">
        <v>267</v>
      </c>
    </row>
    <row r="82" spans="2:19" ht="14.25" customHeight="1" outlineLevel="1">
      <c r="B82" s="460">
        <v>40101</v>
      </c>
      <c r="C82" s="458" t="s">
        <v>266</v>
      </c>
      <c r="D82" s="59"/>
      <c r="E82" s="461">
        <f>SUM(G82:L82)</f>
        <v>0</v>
      </c>
      <c r="F82" s="228"/>
      <c r="G82" s="461"/>
      <c r="H82" s="461"/>
      <c r="I82" s="461"/>
      <c r="J82" s="461"/>
      <c r="K82" s="461"/>
      <c r="L82" s="461"/>
      <c r="M82" s="230">
        <f>E82-SUM(G82:L82)</f>
        <v>0</v>
      </c>
      <c r="N82" s="607"/>
      <c r="O82" s="608"/>
      <c r="P82" s="608"/>
      <c r="Q82" s="608"/>
      <c r="R82" s="609"/>
    </row>
    <row r="83" spans="2:19" ht="14.25" customHeight="1" outlineLevel="1">
      <c r="B83" s="460">
        <v>40102</v>
      </c>
      <c r="C83" s="458" t="s">
        <v>268</v>
      </c>
      <c r="D83" s="59"/>
      <c r="E83" s="461"/>
      <c r="F83" s="228"/>
      <c r="G83" s="461"/>
      <c r="H83" s="461"/>
      <c r="I83" s="461"/>
      <c r="J83" s="461"/>
      <c r="K83" s="461"/>
      <c r="L83" s="461"/>
      <c r="M83" s="230"/>
      <c r="N83" s="471"/>
      <c r="O83" s="477"/>
      <c r="P83" s="477"/>
      <c r="Q83" s="477"/>
      <c r="R83" s="478"/>
    </row>
    <row r="84" spans="2:19" ht="14.25" customHeight="1" outlineLevel="1">
      <c r="B84" s="460">
        <v>40201</v>
      </c>
      <c r="C84" s="458" t="s">
        <v>269</v>
      </c>
      <c r="D84" s="59"/>
      <c r="E84" s="461">
        <f>SUM(G84:L84)</f>
        <v>0</v>
      </c>
      <c r="F84" s="228"/>
      <c r="G84" s="461"/>
      <c r="H84" s="461"/>
      <c r="I84" s="461"/>
      <c r="J84" s="461"/>
      <c r="K84" s="461"/>
      <c r="L84" s="461"/>
      <c r="M84" s="230">
        <f>E84-SUM(G84:L84)</f>
        <v>0</v>
      </c>
      <c r="N84" s="607"/>
      <c r="O84" s="608"/>
      <c r="P84" s="608"/>
      <c r="Q84" s="608"/>
      <c r="R84" s="609"/>
    </row>
    <row r="85" spans="2:19" ht="14.4" thickBot="1">
      <c r="B85" s="65" t="s">
        <v>432</v>
      </c>
      <c r="C85" s="66"/>
      <c r="D85" s="59"/>
      <c r="E85" s="462">
        <f>SUBTOTAL(9,E82:E84)</f>
        <v>0</v>
      </c>
      <c r="F85" s="54"/>
      <c r="G85" s="463">
        <f>SUBTOTAL(9,G82:G84)</f>
        <v>0</v>
      </c>
      <c r="H85" s="463">
        <f t="shared" ref="H85:L85" si="32">SUBTOTAL(9,H82:H84)</f>
        <v>0</v>
      </c>
      <c r="I85" s="463">
        <f t="shared" si="32"/>
        <v>0</v>
      </c>
      <c r="J85" s="463">
        <f t="shared" si="32"/>
        <v>0</v>
      </c>
      <c r="K85" s="463">
        <f t="shared" si="32"/>
        <v>0</v>
      </c>
      <c r="L85" s="463">
        <f t="shared" si="32"/>
        <v>0</v>
      </c>
      <c r="M85" s="230">
        <f>E85-SUM(G85:L85)</f>
        <v>0</v>
      </c>
      <c r="N85" s="607"/>
      <c r="O85" s="608"/>
      <c r="P85" s="608"/>
      <c r="Q85" s="608"/>
      <c r="R85" s="609"/>
    </row>
    <row r="86" spans="2:19" ht="14.25" customHeight="1">
      <c r="B86" s="73"/>
      <c r="C86" s="74"/>
      <c r="D86" s="59"/>
      <c r="E86" s="75"/>
      <c r="G86" s="75"/>
      <c r="H86" s="75"/>
      <c r="I86" s="75"/>
      <c r="J86" s="75"/>
      <c r="K86" s="75"/>
      <c r="L86" s="75"/>
      <c r="M86" s="75"/>
      <c r="N86" s="75"/>
      <c r="O86" s="75"/>
      <c r="P86" s="75"/>
      <c r="Q86" s="75"/>
      <c r="R86" s="75"/>
    </row>
    <row r="87" spans="2:19" ht="14.25" customHeight="1">
      <c r="B87" s="65" t="s">
        <v>271</v>
      </c>
      <c r="D87" s="59"/>
      <c r="E87" s="70"/>
      <c r="F87" s="70"/>
      <c r="G87" s="70"/>
      <c r="H87" s="70"/>
      <c r="I87" s="70"/>
      <c r="J87" s="70"/>
      <c r="K87" s="70"/>
      <c r="L87" s="70"/>
      <c r="M87" s="70"/>
      <c r="N87" s="70"/>
      <c r="O87" s="70"/>
      <c r="P87" s="70"/>
      <c r="Q87" s="70"/>
      <c r="R87" s="70"/>
      <c r="S87" s="70"/>
    </row>
    <row r="88" spans="2:19" ht="14.25" customHeight="1" outlineLevel="1">
      <c r="B88" s="460">
        <v>36001</v>
      </c>
      <c r="C88" s="458" t="s">
        <v>270</v>
      </c>
      <c r="D88" s="59"/>
      <c r="E88" s="461">
        <f>SUM(G88:L88)</f>
        <v>0</v>
      </c>
      <c r="F88" s="228"/>
      <c r="G88" s="461"/>
      <c r="H88" s="461"/>
      <c r="I88" s="461"/>
      <c r="J88" s="461"/>
      <c r="K88" s="461"/>
      <c r="L88" s="461"/>
      <c r="M88" s="230">
        <f t="shared" ref="M88:M94" si="33">E88-SUM(G88:L88)</f>
        <v>0</v>
      </c>
      <c r="N88" s="607"/>
      <c r="O88" s="608"/>
      <c r="P88" s="608"/>
      <c r="Q88" s="608"/>
      <c r="R88" s="609"/>
    </row>
    <row r="89" spans="2:19" ht="14.25" customHeight="1" outlineLevel="1">
      <c r="B89" s="460">
        <v>36011</v>
      </c>
      <c r="C89" s="458" t="s">
        <v>272</v>
      </c>
      <c r="D89" s="59"/>
      <c r="E89" s="461">
        <f t="shared" ref="E89:E94" si="34">SUM(G89:L89)</f>
        <v>0</v>
      </c>
      <c r="F89" s="228"/>
      <c r="G89" s="461"/>
      <c r="H89" s="461"/>
      <c r="I89" s="461"/>
      <c r="J89" s="461"/>
      <c r="K89" s="461"/>
      <c r="L89" s="461"/>
      <c r="M89" s="230">
        <f t="shared" si="33"/>
        <v>0</v>
      </c>
      <c r="N89" s="471"/>
      <c r="O89" s="477"/>
      <c r="P89" s="477"/>
      <c r="Q89" s="477"/>
      <c r="R89" s="478"/>
    </row>
    <row r="90" spans="2:19" ht="14.25" customHeight="1" outlineLevel="1">
      <c r="B90" s="460">
        <v>36012</v>
      </c>
      <c r="C90" s="458" t="s">
        <v>265</v>
      </c>
      <c r="D90" s="59"/>
      <c r="E90" s="461">
        <f t="shared" si="34"/>
        <v>0</v>
      </c>
      <c r="F90" s="228"/>
      <c r="G90" s="461"/>
      <c r="H90" s="461"/>
      <c r="I90" s="461"/>
      <c r="J90" s="461"/>
      <c r="K90" s="461"/>
      <c r="L90" s="461"/>
      <c r="M90" s="230">
        <f t="shared" si="33"/>
        <v>0</v>
      </c>
      <c r="N90" s="471"/>
      <c r="O90" s="477"/>
      <c r="P90" s="477"/>
      <c r="Q90" s="477"/>
      <c r="R90" s="478"/>
    </row>
    <row r="91" spans="2:19" ht="14.25" customHeight="1" outlineLevel="1">
      <c r="B91" s="460">
        <v>36020</v>
      </c>
      <c r="C91" s="458" t="s">
        <v>273</v>
      </c>
      <c r="D91" s="59"/>
      <c r="E91" s="461">
        <f t="shared" si="34"/>
        <v>0</v>
      </c>
      <c r="F91" s="228"/>
      <c r="G91" s="461"/>
      <c r="H91" s="461"/>
      <c r="I91" s="461"/>
      <c r="J91" s="461"/>
      <c r="K91" s="461"/>
      <c r="L91" s="461"/>
      <c r="M91" s="230">
        <f t="shared" si="33"/>
        <v>0</v>
      </c>
      <c r="N91" s="471"/>
      <c r="O91" s="477"/>
      <c r="P91" s="477"/>
      <c r="Q91" s="477"/>
      <c r="R91" s="478"/>
    </row>
    <row r="92" spans="2:19" ht="14.25" customHeight="1" outlineLevel="1">
      <c r="B92" s="460">
        <v>40301</v>
      </c>
      <c r="C92" s="458" t="s">
        <v>274</v>
      </c>
      <c r="D92" s="59"/>
      <c r="E92" s="461">
        <f t="shared" si="34"/>
        <v>0</v>
      </c>
      <c r="F92" s="228"/>
      <c r="G92" s="461"/>
      <c r="H92" s="461"/>
      <c r="I92" s="461"/>
      <c r="J92" s="461"/>
      <c r="K92" s="461"/>
      <c r="L92" s="461"/>
      <c r="M92" s="230">
        <f t="shared" si="33"/>
        <v>0</v>
      </c>
      <c r="N92" s="471"/>
      <c r="O92" s="477"/>
      <c r="P92" s="477"/>
      <c r="Q92" s="477"/>
      <c r="R92" s="478"/>
    </row>
    <row r="93" spans="2:19" ht="14.25" customHeight="1" outlineLevel="1">
      <c r="B93" s="460">
        <v>40302</v>
      </c>
      <c r="C93" s="458" t="s">
        <v>275</v>
      </c>
      <c r="D93" s="59"/>
      <c r="E93" s="461">
        <f t="shared" si="34"/>
        <v>0</v>
      </c>
      <c r="F93" s="228"/>
      <c r="G93" s="461"/>
      <c r="H93" s="461"/>
      <c r="I93" s="461"/>
      <c r="J93" s="461"/>
      <c r="K93" s="461"/>
      <c r="L93" s="461"/>
      <c r="M93" s="230">
        <f t="shared" si="33"/>
        <v>0</v>
      </c>
      <c r="N93" s="471"/>
      <c r="O93" s="477"/>
      <c r="P93" s="477"/>
      <c r="Q93" s="477"/>
      <c r="R93" s="478"/>
    </row>
    <row r="94" spans="2:19" ht="14.25" customHeight="1" outlineLevel="1">
      <c r="B94" s="460">
        <v>40303</v>
      </c>
      <c r="C94" s="458" t="s">
        <v>276</v>
      </c>
      <c r="D94" s="59"/>
      <c r="E94" s="461">
        <f t="shared" si="34"/>
        <v>0</v>
      </c>
      <c r="F94" s="228"/>
      <c r="G94" s="461"/>
      <c r="H94" s="461"/>
      <c r="I94" s="461"/>
      <c r="J94" s="461"/>
      <c r="K94" s="461"/>
      <c r="L94" s="461"/>
      <c r="M94" s="230">
        <f t="shared" si="33"/>
        <v>0</v>
      </c>
      <c r="N94" s="471"/>
      <c r="O94" s="477"/>
      <c r="P94" s="477"/>
      <c r="Q94" s="477"/>
      <c r="R94" s="478"/>
    </row>
    <row r="95" spans="2:19" ht="14.25" customHeight="1" outlineLevel="1" thickBot="1">
      <c r="B95" s="95" t="s">
        <v>433</v>
      </c>
      <c r="C95" s="74"/>
      <c r="D95" s="59"/>
      <c r="E95" s="462">
        <f>SUBTOTAL(9,E88:E94)</f>
        <v>0</v>
      </c>
      <c r="F95" s="228"/>
      <c r="G95" s="463">
        <f>SUBTOTAL(9,G88:G94)</f>
        <v>0</v>
      </c>
      <c r="H95" s="463">
        <f t="shared" ref="H95:L95" si="35">SUBTOTAL(9,H88:H94)</f>
        <v>0</v>
      </c>
      <c r="I95" s="463">
        <f t="shared" si="35"/>
        <v>0</v>
      </c>
      <c r="J95" s="463">
        <f t="shared" si="35"/>
        <v>0</v>
      </c>
      <c r="K95" s="463">
        <f t="shared" si="35"/>
        <v>0</v>
      </c>
      <c r="L95" s="463">
        <f t="shared" si="35"/>
        <v>0</v>
      </c>
      <c r="M95" s="93">
        <v>0</v>
      </c>
      <c r="N95" s="94"/>
      <c r="O95" s="94"/>
      <c r="P95" s="94"/>
      <c r="Q95" s="94"/>
      <c r="R95" s="94"/>
    </row>
    <row r="96" spans="2:19" ht="14.25" customHeight="1" outlineLevel="1">
      <c r="B96" s="73"/>
      <c r="C96" s="74"/>
      <c r="D96" s="59"/>
      <c r="E96" s="92"/>
      <c r="F96" s="228"/>
      <c r="G96" s="92"/>
      <c r="H96" s="92"/>
      <c r="I96" s="92"/>
      <c r="J96" s="92"/>
      <c r="K96" s="92"/>
      <c r="L96" s="92"/>
      <c r="M96" s="93"/>
      <c r="N96" s="94"/>
      <c r="O96" s="94"/>
      <c r="P96" s="94"/>
      <c r="Q96" s="94"/>
      <c r="R96" s="94"/>
    </row>
    <row r="97" spans="2:19" ht="14.25" customHeight="1" outlineLevel="1">
      <c r="B97" s="73"/>
      <c r="C97" s="74"/>
      <c r="D97" s="59"/>
      <c r="E97" s="92"/>
      <c r="F97" s="228"/>
      <c r="G97" s="92"/>
      <c r="H97" s="92"/>
      <c r="I97" s="92"/>
      <c r="J97" s="92"/>
      <c r="K97" s="92"/>
      <c r="L97" s="92"/>
      <c r="M97" s="93"/>
      <c r="N97" s="94"/>
      <c r="O97" s="94"/>
      <c r="P97" s="94"/>
      <c r="Q97" s="94"/>
      <c r="R97" s="94"/>
    </row>
    <row r="98" spans="2:19" ht="14.25" customHeight="1">
      <c r="B98" s="72" t="s">
        <v>251</v>
      </c>
      <c r="C98" s="70"/>
      <c r="D98" s="59"/>
      <c r="E98" s="70"/>
      <c r="F98" s="70"/>
      <c r="G98" s="70"/>
      <c r="H98" s="70"/>
      <c r="I98" s="70"/>
      <c r="J98" s="70"/>
      <c r="K98" s="70"/>
      <c r="L98" s="70"/>
      <c r="M98" s="70"/>
      <c r="N98" s="70"/>
      <c r="O98" s="70"/>
      <c r="P98" s="70"/>
      <c r="Q98" s="70"/>
      <c r="R98" s="70"/>
      <c r="S98" s="70"/>
    </row>
    <row r="99" spans="2:19" ht="14.25" customHeight="1" outlineLevel="1">
      <c r="B99" s="460">
        <v>36301</v>
      </c>
      <c r="C99" s="458" t="s">
        <v>277</v>
      </c>
      <c r="D99" s="59"/>
      <c r="E99" s="461">
        <f>SUM(G99:L99)</f>
        <v>0</v>
      </c>
      <c r="F99" s="228"/>
      <c r="G99" s="461"/>
      <c r="H99" s="461"/>
      <c r="I99" s="461"/>
      <c r="J99" s="461"/>
      <c r="K99" s="461"/>
      <c r="L99" s="461"/>
      <c r="M99" s="230">
        <f t="shared" ref="M99:M120" si="36">E99-SUM(G99:L99)</f>
        <v>0</v>
      </c>
      <c r="N99" s="607"/>
      <c r="O99" s="608"/>
      <c r="P99" s="608"/>
      <c r="Q99" s="608"/>
      <c r="R99" s="609"/>
    </row>
    <row r="100" spans="2:19" ht="14.25" customHeight="1" outlineLevel="1">
      <c r="B100" s="460">
        <v>37201</v>
      </c>
      <c r="C100" s="458" t="s">
        <v>278</v>
      </c>
      <c r="D100" s="59"/>
      <c r="E100" s="461">
        <f t="shared" ref="E100:E109" si="37">SUM(G100:L100)</f>
        <v>0</v>
      </c>
      <c r="F100" s="228"/>
      <c r="G100" s="461"/>
      <c r="H100" s="461"/>
      <c r="I100" s="461"/>
      <c r="J100" s="461"/>
      <c r="K100" s="461"/>
      <c r="L100" s="461"/>
      <c r="M100" s="230">
        <f t="shared" si="36"/>
        <v>0</v>
      </c>
      <c r="N100" s="471"/>
      <c r="O100" s="477"/>
      <c r="P100" s="477"/>
      <c r="Q100" s="477"/>
      <c r="R100" s="478"/>
    </row>
    <row r="101" spans="2:19" ht="14.25" customHeight="1" outlineLevel="1">
      <c r="B101" s="460">
        <v>37250</v>
      </c>
      <c r="C101" s="458" t="s">
        <v>279</v>
      </c>
      <c r="D101" s="59"/>
      <c r="E101" s="461">
        <f t="shared" si="37"/>
        <v>0</v>
      </c>
      <c r="F101" s="228"/>
      <c r="G101" s="461"/>
      <c r="H101" s="461"/>
      <c r="I101" s="461"/>
      <c r="J101" s="461"/>
      <c r="K101" s="461"/>
      <c r="L101" s="461"/>
      <c r="M101" s="230">
        <f t="shared" si="36"/>
        <v>0</v>
      </c>
      <c r="N101" s="471"/>
      <c r="O101" s="477"/>
      <c r="P101" s="477"/>
      <c r="Q101" s="477"/>
      <c r="R101" s="478"/>
    </row>
    <row r="102" spans="2:19" ht="14.25" customHeight="1" outlineLevel="1">
      <c r="B102" s="460">
        <v>37301</v>
      </c>
      <c r="C102" s="458" t="s">
        <v>280</v>
      </c>
      <c r="D102" s="59"/>
      <c r="E102" s="461">
        <f t="shared" si="37"/>
        <v>0</v>
      </c>
      <c r="F102" s="228"/>
      <c r="G102" s="461"/>
      <c r="H102" s="461"/>
      <c r="I102" s="461"/>
      <c r="J102" s="461"/>
      <c r="K102" s="461"/>
      <c r="L102" s="461"/>
      <c r="M102" s="230">
        <f t="shared" si="36"/>
        <v>0</v>
      </c>
      <c r="N102" s="471"/>
      <c r="O102" s="477"/>
      <c r="P102" s="477"/>
      <c r="Q102" s="477"/>
      <c r="R102" s="478"/>
    </row>
    <row r="103" spans="2:19" ht="14.25" customHeight="1" outlineLevel="1">
      <c r="B103" s="460">
        <v>43104</v>
      </c>
      <c r="C103" s="458" t="s">
        <v>281</v>
      </c>
      <c r="D103" s="59"/>
      <c r="E103" s="461">
        <f t="shared" si="37"/>
        <v>0</v>
      </c>
      <c r="F103" s="228"/>
      <c r="G103" s="461"/>
      <c r="H103" s="461"/>
      <c r="I103" s="461"/>
      <c r="J103" s="461"/>
      <c r="K103" s="461"/>
      <c r="L103" s="461"/>
      <c r="M103" s="230">
        <f t="shared" si="36"/>
        <v>0</v>
      </c>
      <c r="N103" s="471"/>
      <c r="O103" s="477"/>
      <c r="P103" s="477"/>
      <c r="Q103" s="477"/>
      <c r="R103" s="478"/>
    </row>
    <row r="104" spans="2:19" ht="14.25" customHeight="1" outlineLevel="1">
      <c r="B104" s="460">
        <v>44101</v>
      </c>
      <c r="C104" s="458" t="s">
        <v>282</v>
      </c>
      <c r="D104" s="59"/>
      <c r="E104" s="461">
        <f t="shared" si="37"/>
        <v>0</v>
      </c>
      <c r="F104" s="228"/>
      <c r="G104" s="461"/>
      <c r="H104" s="461"/>
      <c r="I104" s="461"/>
      <c r="J104" s="461"/>
      <c r="K104" s="461"/>
      <c r="L104" s="461"/>
      <c r="M104" s="230">
        <f t="shared" si="36"/>
        <v>0</v>
      </c>
      <c r="N104" s="471"/>
      <c r="O104" s="477"/>
      <c r="P104" s="477"/>
      <c r="Q104" s="477"/>
      <c r="R104" s="478"/>
    </row>
    <row r="105" spans="2:19" ht="14.25" customHeight="1" outlineLevel="1">
      <c r="B105" s="460">
        <v>44102</v>
      </c>
      <c r="C105" s="458" t="s">
        <v>283</v>
      </c>
      <c r="D105" s="59"/>
      <c r="E105" s="461">
        <f t="shared" si="37"/>
        <v>0</v>
      </c>
      <c r="F105" s="228"/>
      <c r="G105" s="461"/>
      <c r="H105" s="461"/>
      <c r="I105" s="461"/>
      <c r="J105" s="461"/>
      <c r="K105" s="461"/>
      <c r="L105" s="461"/>
      <c r="M105" s="230">
        <f t="shared" si="36"/>
        <v>0</v>
      </c>
      <c r="N105" s="471"/>
      <c r="O105" s="477"/>
      <c r="P105" s="477"/>
      <c r="Q105" s="477"/>
      <c r="R105" s="478"/>
    </row>
    <row r="106" spans="2:19" ht="14.25" customHeight="1" outlineLevel="1">
      <c r="B106" s="460">
        <v>48101</v>
      </c>
      <c r="C106" s="458" t="s">
        <v>284</v>
      </c>
      <c r="D106" s="59"/>
      <c r="E106" s="461">
        <f t="shared" si="37"/>
        <v>0</v>
      </c>
      <c r="F106" s="228"/>
      <c r="G106" s="461"/>
      <c r="H106" s="461"/>
      <c r="I106" s="461"/>
      <c r="J106" s="461"/>
      <c r="K106" s="461"/>
      <c r="L106" s="461"/>
      <c r="M106" s="230">
        <f t="shared" si="36"/>
        <v>0</v>
      </c>
      <c r="N106" s="471"/>
      <c r="O106" s="477"/>
      <c r="P106" s="477"/>
      <c r="Q106" s="477"/>
      <c r="R106" s="478"/>
    </row>
    <row r="107" spans="2:19" ht="14.25" customHeight="1" outlineLevel="1">
      <c r="B107" s="460">
        <v>48102</v>
      </c>
      <c r="C107" s="458" t="s">
        <v>285</v>
      </c>
      <c r="D107" s="59"/>
      <c r="E107" s="461">
        <f t="shared" si="37"/>
        <v>0</v>
      </c>
      <c r="F107" s="228"/>
      <c r="G107" s="461"/>
      <c r="H107" s="461"/>
      <c r="I107" s="461"/>
      <c r="J107" s="461"/>
      <c r="K107" s="461"/>
      <c r="L107" s="461"/>
      <c r="M107" s="230">
        <f t="shared" si="36"/>
        <v>0</v>
      </c>
      <c r="N107" s="471"/>
      <c r="O107" s="477"/>
      <c r="P107" s="477"/>
      <c r="Q107" s="477"/>
      <c r="R107" s="478"/>
    </row>
    <row r="108" spans="2:19" ht="14.25" customHeight="1" outlineLevel="1">
      <c r="B108" s="460">
        <v>48103</v>
      </c>
      <c r="C108" s="458" t="s">
        <v>286</v>
      </c>
      <c r="D108" s="59"/>
      <c r="E108" s="461">
        <f t="shared" si="37"/>
        <v>0</v>
      </c>
      <c r="F108" s="228"/>
      <c r="G108" s="461"/>
      <c r="H108" s="461"/>
      <c r="I108" s="461"/>
      <c r="J108" s="461"/>
      <c r="K108" s="461"/>
      <c r="L108" s="461"/>
      <c r="M108" s="230">
        <f t="shared" si="36"/>
        <v>0</v>
      </c>
      <c r="N108" s="471"/>
      <c r="O108" s="477"/>
      <c r="P108" s="477"/>
      <c r="Q108" s="477"/>
      <c r="R108" s="478"/>
    </row>
    <row r="109" spans="2:19" ht="14.25" customHeight="1" outlineLevel="1">
      <c r="B109" s="460">
        <v>48104</v>
      </c>
      <c r="C109" s="458" t="s">
        <v>287</v>
      </c>
      <c r="D109" s="59"/>
      <c r="E109" s="461">
        <f t="shared" si="37"/>
        <v>0</v>
      </c>
      <c r="F109" s="228"/>
      <c r="G109" s="461"/>
      <c r="H109" s="461"/>
      <c r="I109" s="461"/>
      <c r="J109" s="461"/>
      <c r="K109" s="461"/>
      <c r="L109" s="461"/>
      <c r="M109" s="230">
        <f t="shared" si="36"/>
        <v>0</v>
      </c>
      <c r="N109" s="471"/>
      <c r="O109" s="477"/>
      <c r="P109" s="477"/>
      <c r="Q109" s="477"/>
      <c r="R109" s="478"/>
    </row>
    <row r="110" spans="2:19" ht="14.25" customHeight="1" outlineLevel="1">
      <c r="B110" s="460">
        <v>48105</v>
      </c>
      <c r="C110" s="458" t="s">
        <v>288</v>
      </c>
      <c r="D110" s="59"/>
      <c r="E110" s="461">
        <f t="shared" ref="E110:E119" si="38">SUM(G110:L110)</f>
        <v>0</v>
      </c>
      <c r="F110" s="228"/>
      <c r="G110" s="461"/>
      <c r="H110" s="461"/>
      <c r="I110" s="461"/>
      <c r="J110" s="461"/>
      <c r="K110" s="461"/>
      <c r="L110" s="461"/>
      <c r="M110" s="230">
        <f t="shared" si="36"/>
        <v>0</v>
      </c>
      <c r="N110" s="607"/>
      <c r="O110" s="608"/>
      <c r="P110" s="608"/>
      <c r="Q110" s="608"/>
      <c r="R110" s="609"/>
    </row>
    <row r="111" spans="2:19" ht="14.25" customHeight="1" outlineLevel="1">
      <c r="B111" s="460">
        <v>48106</v>
      </c>
      <c r="C111" s="458" t="s">
        <v>289</v>
      </c>
      <c r="D111" s="59"/>
      <c r="E111" s="461">
        <f t="shared" si="38"/>
        <v>0</v>
      </c>
      <c r="F111" s="228"/>
      <c r="G111" s="461"/>
      <c r="H111" s="461"/>
      <c r="I111" s="461"/>
      <c r="J111" s="461"/>
      <c r="K111" s="461"/>
      <c r="L111" s="461"/>
      <c r="M111" s="230">
        <f t="shared" si="36"/>
        <v>0</v>
      </c>
      <c r="N111" s="607"/>
      <c r="O111" s="608"/>
      <c r="P111" s="608"/>
      <c r="Q111" s="608"/>
      <c r="R111" s="609"/>
    </row>
    <row r="112" spans="2:19" ht="14.25" customHeight="1" outlineLevel="1">
      <c r="B112" s="460">
        <v>48107</v>
      </c>
      <c r="C112" s="458" t="s">
        <v>290</v>
      </c>
      <c r="D112" s="59"/>
      <c r="E112" s="461">
        <f t="shared" si="38"/>
        <v>0</v>
      </c>
      <c r="F112" s="228"/>
      <c r="G112" s="461"/>
      <c r="H112" s="461"/>
      <c r="I112" s="461"/>
      <c r="J112" s="461"/>
      <c r="K112" s="461"/>
      <c r="L112" s="461"/>
      <c r="M112" s="230">
        <f t="shared" si="36"/>
        <v>0</v>
      </c>
      <c r="N112" s="607"/>
      <c r="O112" s="608"/>
      <c r="P112" s="608"/>
      <c r="Q112" s="608"/>
      <c r="R112" s="609"/>
    </row>
    <row r="113" spans="2:19" outlineLevel="1">
      <c r="B113" s="460">
        <v>48210</v>
      </c>
      <c r="C113" s="458" t="s">
        <v>102</v>
      </c>
      <c r="D113" s="59"/>
      <c r="E113" s="461">
        <f t="shared" si="38"/>
        <v>0</v>
      </c>
      <c r="F113" s="228"/>
      <c r="G113" s="461"/>
      <c r="H113" s="461"/>
      <c r="I113" s="461"/>
      <c r="J113" s="461"/>
      <c r="K113" s="461"/>
      <c r="L113" s="461"/>
      <c r="M113" s="230">
        <f t="shared" si="36"/>
        <v>0</v>
      </c>
      <c r="N113" s="607"/>
      <c r="O113" s="608"/>
      <c r="P113" s="608"/>
      <c r="Q113" s="608"/>
      <c r="R113" s="609"/>
    </row>
    <row r="114" spans="2:19" ht="14.25" customHeight="1" outlineLevel="1">
      <c r="B114" s="460">
        <v>48501</v>
      </c>
      <c r="C114" s="458" t="s">
        <v>291</v>
      </c>
      <c r="D114" s="59"/>
      <c r="E114" s="461">
        <f t="shared" si="38"/>
        <v>0</v>
      </c>
      <c r="F114" s="228"/>
      <c r="G114" s="461"/>
      <c r="H114" s="461"/>
      <c r="I114" s="461"/>
      <c r="J114" s="461"/>
      <c r="K114" s="461"/>
      <c r="L114" s="461"/>
      <c r="M114" s="230">
        <f t="shared" si="36"/>
        <v>0</v>
      </c>
      <c r="N114" s="607"/>
      <c r="O114" s="608"/>
      <c r="P114" s="608"/>
      <c r="Q114" s="608"/>
      <c r="R114" s="609"/>
    </row>
    <row r="115" spans="2:19" ht="14.25" customHeight="1" outlineLevel="1">
      <c r="B115" s="460">
        <v>48502</v>
      </c>
      <c r="C115" s="458" t="s">
        <v>292</v>
      </c>
      <c r="D115" s="59"/>
      <c r="E115" s="461">
        <f t="shared" si="38"/>
        <v>0</v>
      </c>
      <c r="F115" s="228"/>
      <c r="G115" s="461"/>
      <c r="H115" s="461"/>
      <c r="I115" s="461"/>
      <c r="J115" s="461"/>
      <c r="K115" s="461"/>
      <c r="L115" s="461"/>
      <c r="M115" s="230">
        <f t="shared" si="36"/>
        <v>0</v>
      </c>
      <c r="N115" s="607"/>
      <c r="O115" s="608"/>
      <c r="P115" s="608"/>
      <c r="Q115" s="608"/>
      <c r="R115" s="609"/>
    </row>
    <row r="116" spans="2:19" ht="14.25" customHeight="1" outlineLevel="1">
      <c r="B116" s="460">
        <v>48504</v>
      </c>
      <c r="C116" s="458" t="s">
        <v>434</v>
      </c>
      <c r="D116" s="59"/>
      <c r="E116" s="461">
        <f t="shared" si="38"/>
        <v>0</v>
      </c>
      <c r="F116" s="228"/>
      <c r="G116" s="461"/>
      <c r="H116" s="461"/>
      <c r="I116" s="461"/>
      <c r="J116" s="461"/>
      <c r="K116" s="461"/>
      <c r="L116" s="461"/>
      <c r="M116" s="230">
        <f t="shared" si="36"/>
        <v>0</v>
      </c>
      <c r="N116" s="607"/>
      <c r="O116" s="608"/>
      <c r="P116" s="608"/>
      <c r="Q116" s="608"/>
      <c r="R116" s="609"/>
    </row>
    <row r="117" spans="2:19" ht="14.25" customHeight="1" outlineLevel="1">
      <c r="B117" s="460">
        <v>48521</v>
      </c>
      <c r="C117" s="458" t="s">
        <v>294</v>
      </c>
      <c r="D117" s="59"/>
      <c r="E117" s="461">
        <f t="shared" si="38"/>
        <v>0</v>
      </c>
      <c r="F117" s="228"/>
      <c r="G117" s="461"/>
      <c r="H117" s="461"/>
      <c r="I117" s="461"/>
      <c r="J117" s="461"/>
      <c r="K117" s="461"/>
      <c r="L117" s="461"/>
      <c r="M117" s="230">
        <f t="shared" si="36"/>
        <v>0</v>
      </c>
      <c r="N117" s="607"/>
      <c r="O117" s="608"/>
      <c r="P117" s="608"/>
      <c r="Q117" s="608"/>
      <c r="R117" s="609"/>
    </row>
    <row r="118" spans="2:19" ht="14.25" customHeight="1" outlineLevel="1">
      <c r="B118" s="460">
        <v>48522</v>
      </c>
      <c r="C118" s="458" t="s">
        <v>295</v>
      </c>
      <c r="D118" s="59"/>
      <c r="E118" s="461">
        <f t="shared" si="38"/>
        <v>0</v>
      </c>
      <c r="F118" s="228"/>
      <c r="G118" s="461"/>
      <c r="H118" s="461"/>
      <c r="I118" s="461"/>
      <c r="J118" s="461"/>
      <c r="K118" s="461"/>
      <c r="L118" s="461"/>
      <c r="M118" s="230">
        <f t="shared" si="36"/>
        <v>0</v>
      </c>
      <c r="N118" s="607"/>
      <c r="O118" s="608"/>
      <c r="P118" s="608"/>
      <c r="Q118" s="608"/>
      <c r="R118" s="609"/>
    </row>
    <row r="119" spans="2:19" ht="14.25" customHeight="1" outlineLevel="1">
      <c r="B119" s="460">
        <v>48523</v>
      </c>
      <c r="C119" s="458" t="s">
        <v>296</v>
      </c>
      <c r="D119" s="59"/>
      <c r="E119" s="461">
        <f t="shared" si="38"/>
        <v>0</v>
      </c>
      <c r="F119" s="228"/>
      <c r="G119" s="461"/>
      <c r="H119" s="461"/>
      <c r="I119" s="461"/>
      <c r="J119" s="461"/>
      <c r="K119" s="461"/>
      <c r="L119" s="461"/>
      <c r="M119" s="230">
        <f t="shared" si="36"/>
        <v>0</v>
      </c>
      <c r="N119" s="607"/>
      <c r="O119" s="608"/>
      <c r="P119" s="608"/>
      <c r="Q119" s="608"/>
      <c r="R119" s="609"/>
    </row>
    <row r="120" spans="2:19" ht="14.4" thickBot="1">
      <c r="B120" s="65" t="s">
        <v>435</v>
      </c>
      <c r="C120" s="66"/>
      <c r="D120" s="59"/>
      <c r="E120" s="462">
        <f>SUBTOTAL(9,E99:E119)</f>
        <v>0</v>
      </c>
      <c r="F120" s="54"/>
      <c r="G120" s="463">
        <f>SUBTOTAL(9,G99:G119)</f>
        <v>0</v>
      </c>
      <c r="H120" s="463">
        <f t="shared" ref="H120:L120" si="39">SUBTOTAL(9,H99:H119)</f>
        <v>0</v>
      </c>
      <c r="I120" s="463">
        <f t="shared" si="39"/>
        <v>0</v>
      </c>
      <c r="J120" s="463">
        <f t="shared" si="39"/>
        <v>0</v>
      </c>
      <c r="K120" s="463">
        <f t="shared" si="39"/>
        <v>0</v>
      </c>
      <c r="L120" s="463">
        <f t="shared" si="39"/>
        <v>0</v>
      </c>
      <c r="M120" s="230">
        <f t="shared" si="36"/>
        <v>0</v>
      </c>
      <c r="N120" s="607"/>
      <c r="O120" s="608"/>
      <c r="P120" s="608"/>
      <c r="Q120" s="608"/>
      <c r="R120" s="609"/>
    </row>
    <row r="121" spans="2:19" ht="14.25" customHeight="1">
      <c r="B121" s="73"/>
      <c r="C121" s="74"/>
      <c r="D121" s="59"/>
      <c r="E121" s="75"/>
      <c r="G121" s="75"/>
      <c r="H121" s="75"/>
      <c r="I121" s="75"/>
      <c r="J121" s="75"/>
      <c r="K121" s="75"/>
      <c r="L121" s="75"/>
      <c r="M121" s="75"/>
      <c r="N121" s="75"/>
      <c r="O121" s="75"/>
      <c r="P121" s="75"/>
      <c r="Q121" s="75"/>
      <c r="R121" s="75"/>
      <c r="S121" s="75"/>
    </row>
    <row r="122" spans="2:19" ht="14.25" customHeight="1">
      <c r="B122" s="72" t="s">
        <v>298</v>
      </c>
      <c r="C122" s="70"/>
      <c r="D122" s="59"/>
      <c r="E122" s="70"/>
      <c r="F122" s="70"/>
      <c r="G122" s="70"/>
      <c r="H122" s="70"/>
      <c r="I122" s="70"/>
      <c r="J122" s="70"/>
      <c r="K122" s="70"/>
      <c r="L122" s="70"/>
      <c r="M122" s="70"/>
      <c r="N122" s="70"/>
      <c r="O122" s="70"/>
      <c r="P122" s="70"/>
      <c r="Q122" s="70"/>
      <c r="R122" s="70"/>
      <c r="S122" s="70"/>
    </row>
    <row r="123" spans="2:19" ht="15" customHeight="1" outlineLevel="1">
      <c r="B123" s="460">
        <v>57613</v>
      </c>
      <c r="C123" s="458" t="s">
        <v>502</v>
      </c>
      <c r="D123" s="59"/>
      <c r="E123" s="461">
        <f>SUM(G123:L123)</f>
        <v>0</v>
      </c>
      <c r="F123" s="228"/>
      <c r="G123" s="461"/>
      <c r="H123" s="461"/>
      <c r="I123" s="461"/>
      <c r="J123" s="461"/>
      <c r="K123" s="461"/>
      <c r="L123" s="461"/>
      <c r="M123" s="230">
        <f>E123-SUM(G123:L123)</f>
        <v>0</v>
      </c>
      <c r="N123" s="607"/>
      <c r="O123" s="608"/>
      <c r="P123" s="608"/>
      <c r="Q123" s="608"/>
      <c r="R123" s="609"/>
    </row>
    <row r="124" spans="2:19" ht="15" customHeight="1" outlineLevel="1">
      <c r="B124" s="460">
        <v>57623</v>
      </c>
      <c r="C124" s="458" t="s">
        <v>503</v>
      </c>
      <c r="D124" s="59"/>
      <c r="E124" s="461">
        <f>SUM(G124:L124)</f>
        <v>0</v>
      </c>
      <c r="F124" s="228"/>
      <c r="G124" s="461"/>
      <c r="H124" s="461"/>
      <c r="I124" s="461"/>
      <c r="J124" s="461"/>
      <c r="K124" s="461"/>
      <c r="L124" s="461"/>
      <c r="M124" s="230">
        <f>E124-SUM(G124:L124)</f>
        <v>0</v>
      </c>
      <c r="N124" s="607"/>
      <c r="O124" s="608"/>
      <c r="P124" s="608"/>
      <c r="Q124" s="608"/>
      <c r="R124" s="609"/>
    </row>
    <row r="125" spans="2:19" ht="14.4" thickBot="1">
      <c r="B125" s="65" t="s">
        <v>436</v>
      </c>
      <c r="C125" s="66"/>
      <c r="D125" s="59"/>
      <c r="E125" s="462">
        <f>SUBTOTAL(9,E123:E124)</f>
        <v>0</v>
      </c>
      <c r="F125" s="54"/>
      <c r="G125" s="463">
        <f>SUBTOTAL(9,G123:G124)</f>
        <v>0</v>
      </c>
      <c r="H125" s="463">
        <f t="shared" ref="H125:L125" si="40">SUBTOTAL(9,H123:H124)</f>
        <v>0</v>
      </c>
      <c r="I125" s="463">
        <f t="shared" si="40"/>
        <v>0</v>
      </c>
      <c r="J125" s="463">
        <f t="shared" si="40"/>
        <v>0</v>
      </c>
      <c r="K125" s="463">
        <f t="shared" si="40"/>
        <v>0</v>
      </c>
      <c r="L125" s="463">
        <f t="shared" si="40"/>
        <v>0</v>
      </c>
      <c r="M125" s="230">
        <f>E125-SUM(G125:L125)</f>
        <v>0</v>
      </c>
      <c r="N125" s="607"/>
      <c r="O125" s="608"/>
      <c r="P125" s="608"/>
      <c r="Q125" s="608"/>
      <c r="R125" s="609"/>
    </row>
    <row r="126" spans="2:19" ht="14.25" customHeight="1">
      <c r="B126" s="73"/>
      <c r="C126" s="74"/>
      <c r="D126" s="59"/>
      <c r="E126" s="75"/>
      <c r="G126" s="75"/>
      <c r="H126" s="75"/>
      <c r="I126" s="75"/>
      <c r="J126" s="75"/>
      <c r="K126" s="75"/>
      <c r="L126" s="75"/>
      <c r="M126" s="75"/>
      <c r="N126" s="75"/>
      <c r="O126" s="75"/>
      <c r="P126" s="75"/>
      <c r="Q126" s="75"/>
      <c r="R126" s="75"/>
      <c r="S126" s="75"/>
    </row>
    <row r="127" spans="2:19" ht="14.25" customHeight="1">
      <c r="B127" s="72" t="s">
        <v>183</v>
      </c>
      <c r="C127" s="70"/>
      <c r="D127" s="59"/>
      <c r="E127" s="75"/>
      <c r="G127" s="75"/>
      <c r="H127" s="75"/>
      <c r="I127" s="75"/>
      <c r="J127" s="75"/>
      <c r="K127" s="75"/>
      <c r="L127" s="75"/>
      <c r="M127" s="75"/>
      <c r="N127" s="75"/>
      <c r="O127" s="75"/>
      <c r="P127" s="75"/>
      <c r="Q127" s="75"/>
      <c r="R127" s="75"/>
    </row>
    <row r="128" spans="2:19" ht="14.25" customHeight="1" thickBot="1">
      <c r="B128" s="466">
        <v>36901</v>
      </c>
      <c r="C128" s="459" t="s">
        <v>301</v>
      </c>
      <c r="D128" s="59"/>
      <c r="E128" s="462">
        <f>SUBTOTAL(9,E33:E127)*$F$4</f>
        <v>0</v>
      </c>
      <c r="G128" s="462">
        <f>SUBTOTAL(9,G33:G127)*$F$4</f>
        <v>0</v>
      </c>
      <c r="H128" s="462">
        <f t="shared" ref="H128:L128" si="41">SUBTOTAL(9,H33:H127)*$F$4</f>
        <v>0</v>
      </c>
      <c r="I128" s="462">
        <f t="shared" si="41"/>
        <v>0</v>
      </c>
      <c r="J128" s="462">
        <f t="shared" si="41"/>
        <v>0</v>
      </c>
      <c r="K128" s="462">
        <f t="shared" si="41"/>
        <v>0</v>
      </c>
      <c r="L128" s="462">
        <f t="shared" si="41"/>
        <v>0</v>
      </c>
      <c r="M128" s="231">
        <f>E128-SUM(G128:L128)</f>
        <v>0</v>
      </c>
      <c r="N128" s="6"/>
      <c r="O128" s="6"/>
      <c r="P128" s="6"/>
      <c r="Q128" s="6"/>
      <c r="R128" s="6"/>
    </row>
    <row r="129" spans="1:19" ht="14.25" customHeight="1">
      <c r="B129" s="71"/>
      <c r="C129" s="71"/>
      <c r="D129" s="59"/>
      <c r="E129" s="467"/>
      <c r="G129" s="467"/>
      <c r="H129" s="467"/>
      <c r="I129" s="467"/>
      <c r="J129" s="467"/>
      <c r="K129" s="467"/>
      <c r="L129" s="467"/>
      <c r="N129" s="6"/>
      <c r="O129" s="6"/>
      <c r="P129" s="6"/>
      <c r="Q129" s="6"/>
      <c r="R129" s="6"/>
    </row>
    <row r="130" spans="1:19" ht="14.25" customHeight="1" thickBot="1">
      <c r="B130" s="65" t="s">
        <v>440</v>
      </c>
      <c r="C130" s="65"/>
      <c r="D130" s="59"/>
      <c r="E130" s="462">
        <f>SUBTOTAL(9,E38:E125)</f>
        <v>0</v>
      </c>
      <c r="F130" s="96"/>
      <c r="G130" s="462">
        <f>SUBTOTAL(9,G38:G125)</f>
        <v>0</v>
      </c>
      <c r="H130" s="462">
        <f t="shared" ref="H130:L130" si="42">SUBTOTAL(9,H38:H125)</f>
        <v>0</v>
      </c>
      <c r="I130" s="462">
        <f t="shared" si="42"/>
        <v>0</v>
      </c>
      <c r="J130" s="462">
        <f t="shared" si="42"/>
        <v>0</v>
      </c>
      <c r="K130" s="462">
        <f t="shared" si="42"/>
        <v>0</v>
      </c>
      <c r="L130" s="462">
        <f t="shared" si="42"/>
        <v>0</v>
      </c>
      <c r="M130" s="231"/>
      <c r="N130" s="6"/>
      <c r="O130" s="6"/>
      <c r="P130" s="6"/>
      <c r="Q130" s="6"/>
      <c r="R130" s="6"/>
    </row>
    <row r="131" spans="1:19" ht="14.25" customHeight="1">
      <c r="B131" s="71"/>
      <c r="C131" s="71"/>
      <c r="D131" s="59"/>
      <c r="E131" s="9"/>
      <c r="G131" s="9"/>
      <c r="H131" s="9"/>
      <c r="I131" s="9"/>
      <c r="J131" s="9"/>
      <c r="K131" s="9"/>
      <c r="L131" s="9"/>
      <c r="N131" s="6"/>
      <c r="O131" s="6"/>
      <c r="P131" s="6"/>
      <c r="Q131" s="6"/>
      <c r="R131" s="6"/>
    </row>
    <row r="132" spans="1:19" ht="14.25" customHeight="1" thickBot="1">
      <c r="B132" s="65" t="s">
        <v>442</v>
      </c>
      <c r="C132" s="65"/>
      <c r="D132" s="76"/>
      <c r="E132" s="462">
        <f>(E130+E33)+E128</f>
        <v>0</v>
      </c>
      <c r="F132" s="96"/>
      <c r="G132" s="462">
        <f>(G130+G33)+G128</f>
        <v>0</v>
      </c>
      <c r="H132" s="462">
        <f t="shared" ref="H132:L132" si="43">(H130+H33)+H128</f>
        <v>0</v>
      </c>
      <c r="I132" s="462">
        <f t="shared" si="43"/>
        <v>0</v>
      </c>
      <c r="J132" s="462">
        <f t="shared" si="43"/>
        <v>0</v>
      </c>
      <c r="K132" s="462">
        <f t="shared" si="43"/>
        <v>0</v>
      </c>
      <c r="L132" s="462">
        <f t="shared" si="43"/>
        <v>0</v>
      </c>
      <c r="M132" s="231"/>
      <c r="N132" s="6"/>
      <c r="O132" s="6"/>
      <c r="P132" s="6"/>
      <c r="Q132" s="6"/>
      <c r="R132" s="6"/>
    </row>
    <row r="133" spans="1:19" ht="19.5" customHeight="1">
      <c r="B133" s="66"/>
      <c r="C133" s="66"/>
      <c r="D133" s="59"/>
      <c r="E133" s="10"/>
      <c r="G133" s="10"/>
      <c r="H133" s="10"/>
      <c r="I133" s="10"/>
      <c r="J133" s="10"/>
      <c r="K133" s="10"/>
      <c r="L133" s="10"/>
      <c r="N133" s="6"/>
      <c r="O133" s="6"/>
      <c r="P133" s="6"/>
      <c r="Q133" s="6"/>
      <c r="R133" s="6"/>
    </row>
    <row r="134" spans="1:19" ht="14.25" customHeight="1" thickBot="1">
      <c r="B134" s="65" t="s">
        <v>504</v>
      </c>
      <c r="C134" s="65"/>
      <c r="D134" s="59"/>
      <c r="E134" s="468">
        <f>E13-E132</f>
        <v>0</v>
      </c>
      <c r="G134" s="468">
        <f t="shared" ref="G134:L134" si="44">G13-G132</f>
        <v>0</v>
      </c>
      <c r="H134" s="468">
        <f t="shared" si="44"/>
        <v>0</v>
      </c>
      <c r="I134" s="468">
        <f t="shared" si="44"/>
        <v>0</v>
      </c>
      <c r="J134" s="468">
        <f t="shared" si="44"/>
        <v>0</v>
      </c>
      <c r="K134" s="468">
        <f t="shared" si="44"/>
        <v>0</v>
      </c>
      <c r="L134" s="468">
        <f t="shared" si="44"/>
        <v>0</v>
      </c>
      <c r="M134" s="231"/>
      <c r="N134" s="6"/>
      <c r="O134" s="6"/>
      <c r="P134" s="6"/>
      <c r="Q134" s="6"/>
      <c r="R134" s="6"/>
    </row>
    <row r="135" spans="1:19" ht="14.25" customHeight="1" thickTop="1">
      <c r="C135" s="65"/>
      <c r="D135" s="59"/>
      <c r="E135" s="75"/>
      <c r="G135" s="75"/>
      <c r="H135" s="75"/>
      <c r="I135" s="75"/>
      <c r="J135" s="75"/>
      <c r="K135" s="75"/>
      <c r="L135" s="75"/>
      <c r="M135" s="82"/>
      <c r="N135" s="6"/>
      <c r="O135" s="6"/>
      <c r="P135" s="6"/>
      <c r="Q135" s="6"/>
      <c r="R135" s="6"/>
    </row>
    <row r="136" spans="1:19" ht="14.25" customHeight="1">
      <c r="C136" s="66"/>
      <c r="D136" s="59"/>
      <c r="E136" s="75"/>
      <c r="G136" s="75"/>
      <c r="H136" s="75"/>
      <c r="I136" s="75"/>
      <c r="J136" s="75"/>
      <c r="K136" s="75"/>
      <c r="L136" s="75"/>
      <c r="N136" s="6"/>
      <c r="O136" s="6"/>
      <c r="P136" s="6"/>
      <c r="Q136" s="6"/>
      <c r="R136" s="6"/>
    </row>
    <row r="137" spans="1:19">
      <c r="C137" s="65"/>
      <c r="D137" s="59"/>
      <c r="E137" s="75"/>
      <c r="G137" s="75"/>
      <c r="H137" s="75"/>
      <c r="I137" s="75"/>
      <c r="J137" s="75"/>
      <c r="K137" s="75"/>
      <c r="L137" s="75"/>
      <c r="N137" s="6"/>
      <c r="O137" s="6"/>
      <c r="P137" s="6"/>
      <c r="Q137" s="6"/>
      <c r="R137" s="6"/>
    </row>
    <row r="138" spans="1:19" ht="21" customHeight="1">
      <c r="B138" s="68"/>
      <c r="C138" s="65"/>
      <c r="D138" s="59"/>
      <c r="E138" s="13"/>
      <c r="G138" s="13"/>
      <c r="N138" s="228"/>
      <c r="O138" s="228"/>
      <c r="P138" s="228"/>
      <c r="Q138" s="228"/>
      <c r="R138" s="228"/>
    </row>
    <row r="139" spans="1:19" ht="14.25" customHeight="1">
      <c r="B139" s="68"/>
      <c r="C139" s="65"/>
      <c r="D139" s="59"/>
      <c r="E139" s="13"/>
      <c r="G139" s="13"/>
      <c r="N139" s="228"/>
      <c r="O139" s="228"/>
      <c r="P139" s="228"/>
      <c r="Q139" s="228"/>
      <c r="R139" s="228"/>
    </row>
    <row r="140" spans="1:19" ht="14.25" customHeight="1">
      <c r="B140" s="68"/>
      <c r="C140" s="65"/>
      <c r="D140" s="59"/>
      <c r="E140" s="13"/>
      <c r="G140" s="13"/>
      <c r="N140" s="80"/>
      <c r="O140" s="80"/>
      <c r="P140" s="80"/>
      <c r="Q140" s="80"/>
      <c r="R140" s="80"/>
      <c r="S140" s="7"/>
    </row>
    <row r="141" spans="1:19" ht="14.25" customHeight="1">
      <c r="B141" s="68"/>
      <c r="C141" s="65"/>
      <c r="D141" s="59"/>
      <c r="E141" s="13"/>
      <c r="G141" s="13"/>
      <c r="N141" s="228"/>
      <c r="O141" s="228"/>
      <c r="P141" s="228"/>
      <c r="Q141" s="228"/>
      <c r="R141" s="228"/>
    </row>
    <row r="142" spans="1:19" ht="15" customHeight="1">
      <c r="B142" s="68"/>
      <c r="E142" s="77" t="s">
        <v>323</v>
      </c>
      <c r="G142" s="13"/>
      <c r="I142" s="77" t="s">
        <v>324</v>
      </c>
      <c r="J142" s="77"/>
      <c r="K142" s="77" t="s">
        <v>325</v>
      </c>
      <c r="L142" s="77" t="s">
        <v>325</v>
      </c>
      <c r="M142" s="82"/>
      <c r="N142" s="228"/>
      <c r="O142" s="228"/>
      <c r="P142" s="228"/>
      <c r="Q142" s="228"/>
      <c r="R142" s="228"/>
    </row>
    <row r="143" spans="1:19" ht="54" customHeight="1">
      <c r="B143" s="599" t="s">
        <v>326</v>
      </c>
      <c r="C143" s="600"/>
      <c r="D143" s="600"/>
      <c r="E143" s="601"/>
      <c r="F143" s="602"/>
      <c r="G143" s="602"/>
      <c r="H143" s="603"/>
      <c r="I143" s="604"/>
      <c r="J143" s="605"/>
      <c r="K143" s="475"/>
      <c r="L143" s="476"/>
      <c r="N143" s="228"/>
      <c r="O143" s="228"/>
      <c r="P143" s="228"/>
      <c r="Q143" s="228"/>
      <c r="R143" s="228"/>
    </row>
    <row r="144" spans="1:19" s="7" customFormat="1" ht="69.75" customHeight="1">
      <c r="A144" s="54"/>
      <c r="B144" s="599" t="s">
        <v>327</v>
      </c>
      <c r="C144" s="600"/>
      <c r="D144" s="600"/>
      <c r="E144" s="601"/>
      <c r="F144" s="602"/>
      <c r="G144" s="602"/>
      <c r="H144" s="603"/>
      <c r="I144" s="604"/>
      <c r="J144" s="605"/>
      <c r="K144" s="476"/>
      <c r="L144" s="476"/>
      <c r="M144" s="79"/>
      <c r="N144" s="228"/>
      <c r="O144" s="228"/>
      <c r="P144" s="228"/>
      <c r="Q144" s="228"/>
      <c r="R144" s="228"/>
      <c r="S144" s="6"/>
    </row>
    <row r="145" spans="2:21" ht="58.5" hidden="1" customHeight="1">
      <c r="B145" s="599" t="s">
        <v>505</v>
      </c>
      <c r="C145" s="600"/>
      <c r="D145" s="600"/>
      <c r="E145" s="601"/>
      <c r="F145" s="602"/>
      <c r="G145" s="602"/>
      <c r="H145" s="603"/>
      <c r="I145" s="604"/>
      <c r="J145" s="605"/>
      <c r="K145" s="476"/>
      <c r="L145" s="476"/>
      <c r="N145" s="228"/>
      <c r="O145" s="228"/>
      <c r="P145" s="228"/>
      <c r="Q145" s="228"/>
      <c r="R145" s="228"/>
    </row>
    <row r="146" spans="2:21" ht="15" customHeight="1">
      <c r="D146" s="78"/>
    </row>
    <row r="147" spans="2:21">
      <c r="D147" s="78"/>
    </row>
    <row r="148" spans="2:21" ht="15" customHeight="1">
      <c r="D148" s="78"/>
    </row>
    <row r="150" spans="2:21" ht="15" customHeight="1"/>
    <row r="151" spans="2:21" ht="15" customHeight="1"/>
    <row r="152" spans="2:21" ht="14.25" customHeight="1"/>
    <row r="153" spans="2:21" ht="14.25" customHeight="1"/>
    <row r="154" spans="2:21" ht="14.25" customHeight="1"/>
    <row r="155" spans="2:21" s="51" customFormat="1" ht="14.25" customHeight="1">
      <c r="C155" s="52"/>
      <c r="D155" s="53"/>
      <c r="M155" s="79"/>
      <c r="S155" s="6"/>
      <c r="T155" s="6"/>
      <c r="U155" s="6"/>
    </row>
    <row r="156" spans="2:21" s="51" customFormat="1" ht="63.75" customHeight="1">
      <c r="C156" s="52"/>
      <c r="D156" s="53"/>
      <c r="M156" s="79"/>
      <c r="S156" s="6"/>
      <c r="T156" s="6"/>
      <c r="U156" s="6"/>
    </row>
    <row r="157" spans="2:21" s="51" customFormat="1" ht="84.75" customHeight="1">
      <c r="C157" s="52"/>
      <c r="D157" s="53"/>
      <c r="M157" s="79"/>
      <c r="S157" s="6"/>
      <c r="T157" s="6"/>
      <c r="U157" s="6"/>
    </row>
    <row r="158" spans="2:21" s="51" customFormat="1" ht="48.75" customHeight="1">
      <c r="C158" s="52"/>
      <c r="D158" s="53"/>
      <c r="M158" s="79"/>
      <c r="S158" s="6"/>
      <c r="T158" s="6"/>
      <c r="U158" s="6"/>
    </row>
  </sheetData>
  <mergeCells count="88">
    <mergeCell ref="B144:D144"/>
    <mergeCell ref="E144:H144"/>
    <mergeCell ref="I144:J144"/>
    <mergeCell ref="B145:D145"/>
    <mergeCell ref="E145:H145"/>
    <mergeCell ref="I145:J145"/>
    <mergeCell ref="B143:D143"/>
    <mergeCell ref="E143:H143"/>
    <mergeCell ref="I143:J143"/>
    <mergeCell ref="N113:R113"/>
    <mergeCell ref="N114:R114"/>
    <mergeCell ref="N115:R115"/>
    <mergeCell ref="N116:R116"/>
    <mergeCell ref="N117:R117"/>
    <mergeCell ref="N118:R118"/>
    <mergeCell ref="N119:R119"/>
    <mergeCell ref="N120:R120"/>
    <mergeCell ref="N123:R123"/>
    <mergeCell ref="N124:R124"/>
    <mergeCell ref="N125:R125"/>
    <mergeCell ref="N112:R112"/>
    <mergeCell ref="N76:R76"/>
    <mergeCell ref="N77:R77"/>
    <mergeCell ref="N78:R78"/>
    <mergeCell ref="N79:R79"/>
    <mergeCell ref="N82:R82"/>
    <mergeCell ref="N84:R84"/>
    <mergeCell ref="N85:R85"/>
    <mergeCell ref="N88:R88"/>
    <mergeCell ref="N99:R99"/>
    <mergeCell ref="N110:R110"/>
    <mergeCell ref="N111:R111"/>
    <mergeCell ref="N75:R75"/>
    <mergeCell ref="N59:R59"/>
    <mergeCell ref="N60:R60"/>
    <mergeCell ref="N61:R61"/>
    <mergeCell ref="N63:R63"/>
    <mergeCell ref="N64:R64"/>
    <mergeCell ref="N65:R65"/>
    <mergeCell ref="N66:R66"/>
    <mergeCell ref="N67:R67"/>
    <mergeCell ref="N70:R70"/>
    <mergeCell ref="N71:R71"/>
    <mergeCell ref="N72:R72"/>
    <mergeCell ref="N58:R58"/>
    <mergeCell ref="N43:R43"/>
    <mergeCell ref="N44:R44"/>
    <mergeCell ref="N45:R45"/>
    <mergeCell ref="N46:R46"/>
    <mergeCell ref="N49:R49"/>
    <mergeCell ref="N50:R50"/>
    <mergeCell ref="N51:R51"/>
    <mergeCell ref="N52:R52"/>
    <mergeCell ref="N53:R53"/>
    <mergeCell ref="N55:R55"/>
    <mergeCell ref="N56:R56"/>
    <mergeCell ref="B33:C33"/>
    <mergeCell ref="N33:R33"/>
    <mergeCell ref="B35:C35"/>
    <mergeCell ref="N39:R39"/>
    <mergeCell ref="N40:R40"/>
    <mergeCell ref="N42:R42"/>
    <mergeCell ref="N26:R26"/>
    <mergeCell ref="N27:R27"/>
    <mergeCell ref="N28:R28"/>
    <mergeCell ref="N29:R29"/>
    <mergeCell ref="N31:R31"/>
    <mergeCell ref="N32:R32"/>
    <mergeCell ref="N25:R25"/>
    <mergeCell ref="N9:R9"/>
    <mergeCell ref="N10:R10"/>
    <mergeCell ref="N11:R11"/>
    <mergeCell ref="N12:R12"/>
    <mergeCell ref="N13:R13"/>
    <mergeCell ref="N16:R16"/>
    <mergeCell ref="N17:R17"/>
    <mergeCell ref="N18:R18"/>
    <mergeCell ref="N19:R19"/>
    <mergeCell ref="N20:R20"/>
    <mergeCell ref="N22:R22"/>
    <mergeCell ref="N2:R2"/>
    <mergeCell ref="F4:G4"/>
    <mergeCell ref="I4:J4"/>
    <mergeCell ref="K4:L4"/>
    <mergeCell ref="B6:B7"/>
    <mergeCell ref="C6:C7"/>
    <mergeCell ref="E6:E7"/>
    <mergeCell ref="N6:R6"/>
  </mergeCells>
  <conditionalFormatting sqref="E138:E141">
    <cfRule type="cellIs" dxfId="5" priority="2" operator="notEqual">
      <formula>0</formula>
    </cfRule>
  </conditionalFormatting>
  <conditionalFormatting sqref="G138:G142">
    <cfRule type="cellIs" dxfId="4" priority="1" operator="notEqual">
      <formula>0</formula>
    </cfRule>
  </conditionalFormatting>
  <dataValidations count="1">
    <dataValidation type="list" allowBlank="1" showInputMessage="1" showErrorMessage="1" sqref="F4" xr:uid="{FB7A5B3D-7EC3-42B0-8465-D3870A80B1D4}">
      <formula1>LEVY</formula1>
    </dataValidation>
  </dataValidations>
  <pageMargins left="0.70866141732283472" right="0.70866141732283472" top="0.74803149606299213" bottom="0.74803149606299213" header="0.31496062992125984" footer="0.31496062992125984"/>
  <pageSetup paperSize="9" scale="50" fitToHeight="3" orientation="portrait" r:id="rId1"/>
  <rowBreaks count="1" manualBreakCount="1">
    <brk id="121" min="1"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79A3-1FCE-49B0-8461-82B8D32BB596}">
  <sheetPr codeName="Sheet8"/>
  <dimension ref="A1:U157"/>
  <sheetViews>
    <sheetView showGridLines="0" topLeftCell="A129" zoomScaleNormal="100" zoomScalePageLayoutView="130" workbookViewId="0">
      <selection activeCell="C138" sqref="C138"/>
    </sheetView>
  </sheetViews>
  <sheetFormatPr defaultColWidth="9.109375" defaultRowHeight="13.8" outlineLevelRow="1"/>
  <cols>
    <col min="1" max="1" width="2.44140625" style="51" customWidth="1"/>
    <col min="2" max="2" width="10.44140625" style="51" customWidth="1"/>
    <col min="3" max="3" width="56.5546875" style="52" customWidth="1"/>
    <col min="4" max="4" width="6.5546875" style="53" customWidth="1"/>
    <col min="5" max="5" width="18.44140625" style="51" customWidth="1"/>
    <col min="6" max="6" width="4" style="51" customWidth="1"/>
    <col min="7" max="7" width="12.5546875" style="51" customWidth="1"/>
    <col min="8" max="8" width="14.44140625" style="51" customWidth="1"/>
    <col min="9" max="9" width="12.5546875" style="51" customWidth="1"/>
    <col min="10" max="10" width="14.88671875" style="51" customWidth="1"/>
    <col min="11" max="12" width="12.5546875" style="51" customWidth="1"/>
    <col min="13" max="13" width="9.44140625" style="79" customWidth="1"/>
    <col min="14" max="14" width="28.44140625" style="51" customWidth="1"/>
    <col min="15" max="15" width="24.88671875" style="51" customWidth="1"/>
    <col min="16" max="16" width="14.44140625" style="51" customWidth="1"/>
    <col min="17" max="17" width="12.44140625" style="51" customWidth="1"/>
    <col min="18" max="18" width="9.109375" style="51"/>
    <col min="19" max="16384" width="9.109375" style="6"/>
  </cols>
  <sheetData>
    <row r="1" spans="1:19">
      <c r="N1" s="54"/>
    </row>
    <row r="2" spans="1:19" ht="41.25" customHeight="1">
      <c r="N2" s="606"/>
      <c r="O2" s="606"/>
      <c r="P2" s="606"/>
      <c r="Q2" s="606"/>
      <c r="R2" s="606"/>
    </row>
    <row r="3" spans="1:19" ht="18" thickBot="1">
      <c r="N3" s="90"/>
      <c r="O3" s="91"/>
      <c r="P3" s="90"/>
      <c r="Q3" s="90"/>
    </row>
    <row r="4" spans="1:19" ht="27" thickBot="1">
      <c r="B4" s="55"/>
      <c r="C4" s="55" t="s">
        <v>473</v>
      </c>
      <c r="D4" s="56"/>
      <c r="E4" s="57" t="s">
        <v>474</v>
      </c>
      <c r="F4" s="593">
        <v>0.1</v>
      </c>
      <c r="G4" s="594"/>
      <c r="H4" s="56"/>
      <c r="I4" s="595"/>
      <c r="J4" s="595"/>
      <c r="K4" s="596"/>
      <c r="L4" s="596"/>
      <c r="N4" s="90"/>
      <c r="O4" s="91"/>
      <c r="P4" s="90"/>
      <c r="Q4" s="90"/>
    </row>
    <row r="5" spans="1:19">
      <c r="B5" s="54"/>
      <c r="C5" s="54"/>
      <c r="D5" s="58"/>
      <c r="H5" s="54"/>
      <c r="M5" s="59"/>
      <c r="N5" s="54"/>
    </row>
    <row r="6" spans="1:19" ht="41.4">
      <c r="B6" s="597" t="s">
        <v>475</v>
      </c>
      <c r="C6" s="598" t="s">
        <v>219</v>
      </c>
      <c r="D6" s="60"/>
      <c r="E6" s="598" t="s">
        <v>476</v>
      </c>
      <c r="F6" s="54"/>
      <c r="G6" s="227" t="s">
        <v>477</v>
      </c>
      <c r="H6" s="227" t="s">
        <v>478</v>
      </c>
      <c r="I6" s="227" t="s">
        <v>479</v>
      </c>
      <c r="J6" s="227" t="s">
        <v>480</v>
      </c>
      <c r="K6" s="227" t="s">
        <v>481</v>
      </c>
      <c r="L6" s="227" t="s">
        <v>482</v>
      </c>
      <c r="N6" s="606"/>
      <c r="O6" s="606"/>
      <c r="P6" s="606"/>
      <c r="Q6" s="606"/>
      <c r="R6" s="606"/>
    </row>
    <row r="7" spans="1:19" ht="18" customHeight="1">
      <c r="B7" s="597"/>
      <c r="C7" s="597"/>
      <c r="D7" s="61"/>
      <c r="E7" s="597"/>
      <c r="G7" s="247" t="str">
        <f>'Summary Sheet'!B22</f>
        <v/>
      </c>
      <c r="H7" s="247" t="str">
        <f>'Summary Sheet'!C22</f>
        <v/>
      </c>
      <c r="I7" s="247" t="str">
        <f>'Summary Sheet'!D22</f>
        <v/>
      </c>
      <c r="J7" s="247" t="str">
        <f>'Summary Sheet'!E22</f>
        <v/>
      </c>
      <c r="K7" s="247" t="str">
        <f>'Summary Sheet'!F22</f>
        <v/>
      </c>
      <c r="L7" s="247" t="str">
        <f>'Summary Sheet'!G22</f>
        <v/>
      </c>
      <c r="M7" s="59"/>
      <c r="N7" s="63" t="s">
        <v>483</v>
      </c>
      <c r="O7" s="64">
        <f>E132</f>
        <v>0</v>
      </c>
      <c r="S7" s="51"/>
    </row>
    <row r="8" spans="1:19" ht="32.25" customHeight="1">
      <c r="B8" s="62" t="s">
        <v>484</v>
      </c>
      <c r="D8" s="59"/>
      <c r="E8" s="13"/>
      <c r="G8" s="13"/>
      <c r="H8" s="13"/>
      <c r="I8" s="13"/>
      <c r="J8" s="13"/>
      <c r="K8" s="13"/>
      <c r="L8" s="13"/>
      <c r="M8" s="83" t="s">
        <v>485</v>
      </c>
      <c r="N8" s="63" t="s">
        <v>486</v>
      </c>
      <c r="O8" s="64">
        <f>SUM(G132:L132)</f>
        <v>0</v>
      </c>
      <c r="S8" s="51"/>
    </row>
    <row r="9" spans="1:19" ht="15.6">
      <c r="B9" s="469" t="s">
        <v>487</v>
      </c>
      <c r="C9" s="458" t="s">
        <v>488</v>
      </c>
      <c r="D9" s="59"/>
      <c r="E9" s="470"/>
      <c r="G9" s="470"/>
      <c r="H9" s="470">
        <f>G137</f>
        <v>0</v>
      </c>
      <c r="I9" s="470">
        <f t="shared" ref="I9:L9" si="0">H137</f>
        <v>0</v>
      </c>
      <c r="J9" s="470">
        <f t="shared" si="0"/>
        <v>0</v>
      </c>
      <c r="K9" s="470">
        <f t="shared" si="0"/>
        <v>0</v>
      </c>
      <c r="L9" s="470">
        <f t="shared" si="0"/>
        <v>0</v>
      </c>
      <c r="M9" s="59"/>
      <c r="N9" s="610" t="s">
        <v>489</v>
      </c>
      <c r="O9" s="610"/>
      <c r="P9" s="610"/>
      <c r="Q9" s="610"/>
      <c r="R9" s="610"/>
    </row>
    <row r="10" spans="1:19" ht="14.4" thickBot="1">
      <c r="B10" s="469">
        <v>4150</v>
      </c>
      <c r="C10" s="458" t="s">
        <v>490</v>
      </c>
      <c r="D10" s="59"/>
      <c r="E10" s="462">
        <f>SUM(G10:L10)</f>
        <v>0</v>
      </c>
      <c r="F10" s="228"/>
      <c r="G10" s="461"/>
      <c r="H10" s="461"/>
      <c r="I10" s="461"/>
      <c r="J10" s="461"/>
      <c r="K10" s="461"/>
      <c r="L10" s="461"/>
      <c r="M10" s="230">
        <f>E10-SUM(G10:L10)</f>
        <v>0</v>
      </c>
      <c r="N10" s="607"/>
      <c r="O10" s="608"/>
      <c r="P10" s="608"/>
      <c r="Q10" s="608"/>
      <c r="R10" s="609"/>
    </row>
    <row r="11" spans="1:19" ht="14.4" thickBot="1">
      <c r="B11" s="469">
        <v>4450</v>
      </c>
      <c r="C11" s="458" t="s">
        <v>491</v>
      </c>
      <c r="D11" s="59"/>
      <c r="E11" s="462">
        <f>SUM(G11:L11)</f>
        <v>0</v>
      </c>
      <c r="F11" s="228"/>
      <c r="G11" s="461"/>
      <c r="H11" s="461"/>
      <c r="I11" s="461"/>
      <c r="J11" s="461"/>
      <c r="K11" s="461"/>
      <c r="L11" s="461"/>
      <c r="M11" s="230">
        <f t="shared" ref="M11:M13" si="1">E11-SUM(G11:L11)</f>
        <v>0</v>
      </c>
      <c r="N11" s="607"/>
      <c r="O11" s="608"/>
      <c r="P11" s="608"/>
      <c r="Q11" s="608"/>
      <c r="R11" s="609"/>
    </row>
    <row r="12" spans="1:19" ht="14.4" thickBot="1">
      <c r="B12" s="469">
        <v>4450</v>
      </c>
      <c r="C12" s="458" t="s">
        <v>492</v>
      </c>
      <c r="D12" s="59"/>
      <c r="E12" s="462">
        <f>SUM(G12:L12)</f>
        <v>0</v>
      </c>
      <c r="F12" s="228"/>
      <c r="G12" s="461"/>
      <c r="H12" s="461"/>
      <c r="I12" s="461"/>
      <c r="J12" s="461"/>
      <c r="K12" s="461"/>
      <c r="L12" s="461"/>
      <c r="M12" s="230">
        <f t="shared" si="1"/>
        <v>0</v>
      </c>
      <c r="N12" s="607"/>
      <c r="O12" s="608"/>
      <c r="P12" s="608"/>
      <c r="Q12" s="608"/>
      <c r="R12" s="609"/>
      <c r="S12" s="7"/>
    </row>
    <row r="13" spans="1:19" ht="14.4" thickBot="1">
      <c r="B13" s="65" t="s">
        <v>493</v>
      </c>
      <c r="C13" s="66"/>
      <c r="D13" s="59"/>
      <c r="E13" s="462">
        <f>SUM(G13:L13)</f>
        <v>0</v>
      </c>
      <c r="F13" s="54"/>
      <c r="G13" s="463">
        <f>SUM(G9:G12)</f>
        <v>0</v>
      </c>
      <c r="H13" s="463">
        <f>SUM(H9:H12)</f>
        <v>0</v>
      </c>
      <c r="I13" s="463">
        <f>SUM(I9:I12)</f>
        <v>0</v>
      </c>
      <c r="J13" s="463">
        <f t="shared" ref="J13:L13" si="2">SUM(J9:J12)</f>
        <v>0</v>
      </c>
      <c r="K13" s="463">
        <f t="shared" si="2"/>
        <v>0</v>
      </c>
      <c r="L13" s="463">
        <f t="shared" si="2"/>
        <v>0</v>
      </c>
      <c r="M13" s="231">
        <f t="shared" si="1"/>
        <v>0</v>
      </c>
      <c r="N13" s="607"/>
      <c r="O13" s="608"/>
      <c r="P13" s="608"/>
      <c r="Q13" s="608"/>
      <c r="R13" s="609"/>
    </row>
    <row r="14" spans="1:19" ht="15">
      <c r="B14" s="55"/>
      <c r="C14" s="55"/>
      <c r="D14" s="59"/>
      <c r="E14" s="12"/>
      <c r="G14" s="12"/>
      <c r="H14" s="12"/>
      <c r="I14" s="12"/>
      <c r="J14" s="12"/>
      <c r="K14" s="12"/>
      <c r="L14" s="12"/>
      <c r="M14" s="59"/>
      <c r="N14" s="228"/>
      <c r="O14" s="228"/>
      <c r="P14" s="228"/>
      <c r="Q14" s="228"/>
      <c r="R14" s="228"/>
      <c r="S14" s="7"/>
    </row>
    <row r="15" spans="1:19" s="7" customFormat="1" ht="26.25" customHeight="1">
      <c r="A15" s="54"/>
      <c r="B15" s="62" t="s">
        <v>494</v>
      </c>
      <c r="C15" s="52"/>
      <c r="D15" s="67" t="s">
        <v>495</v>
      </c>
      <c r="E15" s="12"/>
      <c r="F15" s="51"/>
      <c r="G15" s="12"/>
      <c r="H15" s="12"/>
      <c r="I15" s="12"/>
      <c r="J15" s="12"/>
      <c r="K15" s="12"/>
      <c r="L15" s="12"/>
      <c r="M15" s="68"/>
      <c r="N15" s="228"/>
      <c r="O15" s="228"/>
      <c r="P15" s="228"/>
      <c r="Q15" s="228"/>
      <c r="R15" s="228"/>
      <c r="S15" s="6"/>
    </row>
    <row r="16" spans="1:19" ht="24" customHeight="1" outlineLevel="1" thickBot="1">
      <c r="B16" s="460">
        <v>20101</v>
      </c>
      <c r="C16" s="458" t="s">
        <v>131</v>
      </c>
      <c r="D16" s="69">
        <v>0.27500000000000002</v>
      </c>
      <c r="E16" s="462">
        <f t="shared" ref="E16:E21" si="3">SUM(G16:L16)</f>
        <v>0</v>
      </c>
      <c r="F16" s="228"/>
      <c r="G16" s="461"/>
      <c r="H16" s="461"/>
      <c r="I16" s="461"/>
      <c r="J16" s="461"/>
      <c r="K16" s="461"/>
      <c r="L16" s="461"/>
      <c r="M16" s="230">
        <f>E16-SUM(G16:L16)</f>
        <v>0</v>
      </c>
      <c r="N16" s="607"/>
      <c r="O16" s="608"/>
      <c r="P16" s="608"/>
      <c r="Q16" s="608"/>
      <c r="R16" s="609"/>
    </row>
    <row r="17" spans="1:21" ht="24.75" customHeight="1" outlineLevel="1" thickBot="1">
      <c r="B17" s="460">
        <v>20102</v>
      </c>
      <c r="C17" s="458" t="s">
        <v>135</v>
      </c>
      <c r="D17" s="69">
        <v>0.27500000000000002</v>
      </c>
      <c r="E17" s="462">
        <f t="shared" si="3"/>
        <v>0</v>
      </c>
      <c r="F17" s="228"/>
      <c r="G17" s="461"/>
      <c r="H17" s="461"/>
      <c r="I17" s="461"/>
      <c r="J17" s="461"/>
      <c r="K17" s="461"/>
      <c r="L17" s="461"/>
      <c r="M17" s="230">
        <f t="shared" ref="M17:M22" si="4">E17-SUM(G17:L17)</f>
        <v>0</v>
      </c>
      <c r="N17" s="607"/>
      <c r="O17" s="608"/>
      <c r="P17" s="608"/>
      <c r="Q17" s="608"/>
      <c r="R17" s="609"/>
    </row>
    <row r="18" spans="1:21" s="7" customFormat="1" ht="14.25" customHeight="1" outlineLevel="1" thickBot="1">
      <c r="A18" s="54"/>
      <c r="B18" s="460">
        <v>20103</v>
      </c>
      <c r="C18" s="458" t="s">
        <v>139</v>
      </c>
      <c r="D18" s="69">
        <v>0.16300000000000001</v>
      </c>
      <c r="E18" s="462">
        <f t="shared" si="3"/>
        <v>0</v>
      </c>
      <c r="F18" s="228"/>
      <c r="G18" s="461"/>
      <c r="H18" s="461"/>
      <c r="I18" s="461"/>
      <c r="J18" s="461"/>
      <c r="K18" s="461"/>
      <c r="L18" s="461"/>
      <c r="M18" s="230">
        <f t="shared" si="4"/>
        <v>0</v>
      </c>
      <c r="N18" s="607"/>
      <c r="O18" s="608"/>
      <c r="P18" s="608"/>
      <c r="Q18" s="608"/>
      <c r="R18" s="609"/>
      <c r="S18" s="6"/>
    </row>
    <row r="19" spans="1:21" ht="15" outlineLevel="1" thickBot="1">
      <c r="B19" s="460">
        <v>20151</v>
      </c>
      <c r="C19" s="458" t="s">
        <v>142</v>
      </c>
      <c r="D19" s="69"/>
      <c r="E19" s="462">
        <f t="shared" si="3"/>
        <v>0</v>
      </c>
      <c r="G19" s="474">
        <f t="shared" ref="G19:L19" si="5">+ROUND($D$16*G16,0)</f>
        <v>0</v>
      </c>
      <c r="H19" s="474">
        <f t="shared" si="5"/>
        <v>0</v>
      </c>
      <c r="I19" s="474">
        <f t="shared" si="5"/>
        <v>0</v>
      </c>
      <c r="J19" s="474">
        <f t="shared" si="5"/>
        <v>0</v>
      </c>
      <c r="K19" s="474">
        <f t="shared" si="5"/>
        <v>0</v>
      </c>
      <c r="L19" s="474">
        <f t="shared" si="5"/>
        <v>0</v>
      </c>
      <c r="M19" s="230">
        <f t="shared" si="4"/>
        <v>0</v>
      </c>
      <c r="N19" s="607"/>
      <c r="O19" s="608"/>
      <c r="P19" s="608"/>
      <c r="Q19" s="608"/>
      <c r="R19" s="609"/>
      <c r="S19" s="11"/>
    </row>
    <row r="20" spans="1:21" ht="15" customHeight="1" outlineLevel="1" thickBot="1">
      <c r="B20" s="460">
        <v>20152</v>
      </c>
      <c r="C20" s="458" t="s">
        <v>137</v>
      </c>
      <c r="D20" s="69"/>
      <c r="E20" s="462">
        <f t="shared" si="3"/>
        <v>0</v>
      </c>
      <c r="G20" s="474">
        <f t="shared" ref="G20:L20" si="6">+ROUND($D$17*G17,0)</f>
        <v>0</v>
      </c>
      <c r="H20" s="474">
        <f t="shared" si="6"/>
        <v>0</v>
      </c>
      <c r="I20" s="474">
        <f t="shared" si="6"/>
        <v>0</v>
      </c>
      <c r="J20" s="474">
        <f t="shared" si="6"/>
        <v>0</v>
      </c>
      <c r="K20" s="474">
        <f t="shared" si="6"/>
        <v>0</v>
      </c>
      <c r="L20" s="474">
        <f t="shared" si="6"/>
        <v>0</v>
      </c>
      <c r="M20" s="230">
        <f t="shared" si="4"/>
        <v>0</v>
      </c>
      <c r="N20" s="607"/>
      <c r="O20" s="608"/>
      <c r="P20" s="608"/>
      <c r="Q20" s="608"/>
      <c r="R20" s="609"/>
      <c r="S20" s="11"/>
      <c r="T20" s="11"/>
      <c r="U20" s="11"/>
    </row>
    <row r="21" spans="1:21" ht="15" customHeight="1" outlineLevel="1" thickBot="1">
      <c r="B21" s="460">
        <v>20153</v>
      </c>
      <c r="C21" s="458" t="s">
        <v>141</v>
      </c>
      <c r="D21" s="69"/>
      <c r="E21" s="462">
        <f t="shared" si="3"/>
        <v>0</v>
      </c>
      <c r="G21" s="474">
        <f t="shared" ref="G21:L21" si="7">+ROUND($D$18*G18,0)</f>
        <v>0</v>
      </c>
      <c r="H21" s="474">
        <f t="shared" si="7"/>
        <v>0</v>
      </c>
      <c r="I21" s="474">
        <f t="shared" si="7"/>
        <v>0</v>
      </c>
      <c r="J21" s="474">
        <f t="shared" si="7"/>
        <v>0</v>
      </c>
      <c r="K21" s="474">
        <f t="shared" si="7"/>
        <v>0</v>
      </c>
      <c r="L21" s="474">
        <f t="shared" si="7"/>
        <v>0</v>
      </c>
      <c r="M21" s="230"/>
      <c r="N21" s="471"/>
      <c r="O21" s="477"/>
      <c r="P21" s="477"/>
      <c r="Q21" s="477"/>
      <c r="R21" s="478"/>
      <c r="S21" s="11"/>
      <c r="T21" s="11"/>
      <c r="U21" s="11"/>
    </row>
    <row r="22" spans="1:21" ht="14.4" thickBot="1">
      <c r="B22" s="65" t="s">
        <v>496</v>
      </c>
      <c r="C22" s="66"/>
      <c r="D22" s="59"/>
      <c r="E22" s="462">
        <f>SUBTOTAL(9,E16:E21)</f>
        <v>0</v>
      </c>
      <c r="F22" s="54"/>
      <c r="G22" s="463">
        <f>SUBTOTAL(9,G16:G21)</f>
        <v>0</v>
      </c>
      <c r="H22" s="463">
        <f t="shared" ref="H22:L22" si="8">SUBTOTAL(9,H16:H21)</f>
        <v>0</v>
      </c>
      <c r="I22" s="463">
        <f t="shared" si="8"/>
        <v>0</v>
      </c>
      <c r="J22" s="463">
        <f t="shared" si="8"/>
        <v>0</v>
      </c>
      <c r="K22" s="463">
        <f t="shared" si="8"/>
        <v>0</v>
      </c>
      <c r="L22" s="463">
        <f t="shared" si="8"/>
        <v>0</v>
      </c>
      <c r="M22" s="230">
        <f t="shared" si="4"/>
        <v>0</v>
      </c>
      <c r="N22" s="607"/>
      <c r="O22" s="608"/>
      <c r="P22" s="608"/>
      <c r="Q22" s="608"/>
      <c r="R22" s="609"/>
    </row>
    <row r="23" spans="1:21" ht="14.4">
      <c r="B23" s="55"/>
      <c r="C23" s="70"/>
      <c r="D23" s="59"/>
      <c r="E23" s="13"/>
      <c r="G23" s="13"/>
      <c r="H23" s="13"/>
      <c r="I23" s="13"/>
      <c r="J23" s="13"/>
      <c r="K23" s="13"/>
      <c r="L23" s="13"/>
      <c r="M23" s="13"/>
      <c r="N23" s="13"/>
      <c r="O23" s="13"/>
      <c r="P23" s="13"/>
      <c r="Q23" s="13"/>
      <c r="R23" s="13"/>
      <c r="T23" s="11"/>
      <c r="U23" s="11"/>
    </row>
    <row r="24" spans="1:21" ht="14.25" customHeight="1">
      <c r="B24" s="62" t="s">
        <v>497</v>
      </c>
      <c r="D24" s="59"/>
      <c r="E24" s="13"/>
      <c r="G24" s="13"/>
      <c r="H24" s="13"/>
      <c r="I24" s="13"/>
      <c r="J24" s="13"/>
      <c r="K24" s="13"/>
      <c r="L24" s="13"/>
      <c r="M24" s="13"/>
      <c r="N24" s="13"/>
      <c r="O24" s="13"/>
      <c r="P24" s="13"/>
      <c r="Q24" s="13"/>
      <c r="R24" s="13"/>
      <c r="T24" s="11"/>
      <c r="U24" s="11"/>
    </row>
    <row r="25" spans="1:21" ht="14.25" customHeight="1" outlineLevel="1" thickBot="1">
      <c r="B25" s="460">
        <v>20201</v>
      </c>
      <c r="C25" s="458" t="s">
        <v>151</v>
      </c>
      <c r="D25" s="69">
        <v>0.27500000000000002</v>
      </c>
      <c r="E25" s="462">
        <f t="shared" ref="E25:E27" si="9">SUM(G25:L25)</f>
        <v>0</v>
      </c>
      <c r="F25" s="228"/>
      <c r="G25" s="461"/>
      <c r="H25" s="461"/>
      <c r="I25" s="461"/>
      <c r="J25" s="461"/>
      <c r="K25" s="461"/>
      <c r="L25" s="461"/>
      <c r="M25" s="230">
        <f t="shared" ref="M25:M33" si="10">E25-SUM(G25:L25)</f>
        <v>0</v>
      </c>
      <c r="N25" s="607"/>
      <c r="O25" s="608"/>
      <c r="P25" s="608"/>
      <c r="Q25" s="608"/>
      <c r="R25" s="609"/>
    </row>
    <row r="26" spans="1:21" ht="14.25" customHeight="1" outlineLevel="1" thickBot="1">
      <c r="B26" s="460">
        <v>20202</v>
      </c>
      <c r="C26" s="458" t="s">
        <v>155</v>
      </c>
      <c r="D26" s="69">
        <v>0.2</v>
      </c>
      <c r="E26" s="462">
        <f t="shared" si="9"/>
        <v>0</v>
      </c>
      <c r="F26" s="228"/>
      <c r="G26" s="461"/>
      <c r="H26" s="461"/>
      <c r="I26" s="461"/>
      <c r="J26" s="461"/>
      <c r="K26" s="461"/>
      <c r="L26" s="461"/>
      <c r="M26" s="230">
        <f t="shared" si="10"/>
        <v>0</v>
      </c>
      <c r="N26" s="607"/>
      <c r="O26" s="608"/>
      <c r="P26" s="608"/>
      <c r="Q26" s="608"/>
      <c r="R26" s="609"/>
    </row>
    <row r="27" spans="1:21" ht="14.25" customHeight="1" outlineLevel="1" thickBot="1">
      <c r="B27" s="460">
        <v>20203</v>
      </c>
      <c r="C27" s="458" t="s">
        <v>157</v>
      </c>
      <c r="D27" s="69">
        <v>0.16300000000000001</v>
      </c>
      <c r="E27" s="462">
        <f t="shared" si="9"/>
        <v>0</v>
      </c>
      <c r="F27" s="228"/>
      <c r="G27" s="461"/>
      <c r="H27" s="461"/>
      <c r="I27" s="461"/>
      <c r="J27" s="461"/>
      <c r="K27" s="461"/>
      <c r="L27" s="461"/>
      <c r="M27" s="230">
        <f t="shared" si="10"/>
        <v>0</v>
      </c>
      <c r="N27" s="607"/>
      <c r="O27" s="608"/>
      <c r="P27" s="608"/>
      <c r="Q27" s="608"/>
      <c r="R27" s="609"/>
    </row>
    <row r="28" spans="1:21" ht="14.25" customHeight="1" outlineLevel="1" thickBot="1">
      <c r="B28" s="460">
        <v>20251</v>
      </c>
      <c r="C28" s="458" t="s">
        <v>159</v>
      </c>
      <c r="D28" s="59"/>
      <c r="E28" s="462">
        <f>SUM(G28:L28)</f>
        <v>0</v>
      </c>
      <c r="G28" s="474">
        <f t="shared" ref="G28:L28" si="11">+ROUND($D$25*G25,0)</f>
        <v>0</v>
      </c>
      <c r="H28" s="474">
        <f t="shared" si="11"/>
        <v>0</v>
      </c>
      <c r="I28" s="474">
        <f t="shared" si="11"/>
        <v>0</v>
      </c>
      <c r="J28" s="474">
        <f t="shared" si="11"/>
        <v>0</v>
      </c>
      <c r="K28" s="474">
        <f t="shared" si="11"/>
        <v>0</v>
      </c>
      <c r="L28" s="474">
        <f t="shared" si="11"/>
        <v>0</v>
      </c>
      <c r="M28" s="230">
        <f t="shared" si="10"/>
        <v>0</v>
      </c>
      <c r="N28" s="607"/>
      <c r="O28" s="608"/>
      <c r="P28" s="608"/>
      <c r="Q28" s="608"/>
      <c r="R28" s="609"/>
    </row>
    <row r="29" spans="1:21" ht="14.25" customHeight="1" outlineLevel="1" thickBot="1">
      <c r="B29" s="460">
        <v>20252</v>
      </c>
      <c r="C29" s="458" t="s">
        <v>161</v>
      </c>
      <c r="D29" s="59"/>
      <c r="E29" s="462">
        <f>SUM(G29:L29)</f>
        <v>0</v>
      </c>
      <c r="G29" s="474">
        <f>+ROUND($D$26*G26,0)</f>
        <v>0</v>
      </c>
      <c r="H29" s="474">
        <f>+ROUND((H26+H27)*$D26,0)</f>
        <v>0</v>
      </c>
      <c r="I29" s="474">
        <f>+ROUND((I26+I27)*$D26,0)</f>
        <v>0</v>
      </c>
      <c r="J29" s="474">
        <f>+ROUND((J26+J27)*$D26,0)</f>
        <v>0</v>
      </c>
      <c r="K29" s="474">
        <f>+ROUND((K26+K27)*$D26,0)</f>
        <v>0</v>
      </c>
      <c r="L29" s="474">
        <f>+ROUND((L26+L27)*$D26,0)</f>
        <v>0</v>
      </c>
      <c r="M29" s="230">
        <f t="shared" si="10"/>
        <v>0</v>
      </c>
      <c r="N29" s="607"/>
      <c r="O29" s="608"/>
      <c r="P29" s="608"/>
      <c r="Q29" s="608"/>
      <c r="R29" s="609"/>
    </row>
    <row r="30" spans="1:21" ht="14.25" customHeight="1" outlineLevel="1" thickBot="1">
      <c r="B30" s="460">
        <v>20253</v>
      </c>
      <c r="C30" s="458" t="s">
        <v>163</v>
      </c>
      <c r="D30" s="59"/>
      <c r="E30" s="462">
        <f>SUM(G30:L30)</f>
        <v>0</v>
      </c>
      <c r="G30" s="474">
        <f t="shared" ref="G30:L30" si="12">+ROUND($D$27*G27,0)</f>
        <v>0</v>
      </c>
      <c r="H30" s="474">
        <f t="shared" si="12"/>
        <v>0</v>
      </c>
      <c r="I30" s="474">
        <f t="shared" si="12"/>
        <v>0</v>
      </c>
      <c r="J30" s="474">
        <f t="shared" si="12"/>
        <v>0</v>
      </c>
      <c r="K30" s="474">
        <f t="shared" si="12"/>
        <v>0</v>
      </c>
      <c r="L30" s="474">
        <f t="shared" si="12"/>
        <v>0</v>
      </c>
      <c r="M30" s="230"/>
      <c r="N30" s="471"/>
      <c r="O30" s="477"/>
      <c r="P30" s="477"/>
      <c r="Q30" s="477"/>
      <c r="R30" s="478"/>
    </row>
    <row r="31" spans="1:21" ht="14.4" thickBot="1">
      <c r="B31" s="65" t="s">
        <v>498</v>
      </c>
      <c r="C31" s="66"/>
      <c r="D31" s="59"/>
      <c r="E31" s="462">
        <f>SUBTOTAL(9,E25:E30)</f>
        <v>0</v>
      </c>
      <c r="F31" s="54"/>
      <c r="G31" s="463">
        <f>SUBTOTAL(9,G25:G30)</f>
        <v>0</v>
      </c>
      <c r="H31" s="463">
        <f t="shared" ref="H31:L31" si="13">SUBTOTAL(9,H25:H30)</f>
        <v>0</v>
      </c>
      <c r="I31" s="463">
        <f t="shared" si="13"/>
        <v>0</v>
      </c>
      <c r="J31" s="463">
        <f t="shared" si="13"/>
        <v>0</v>
      </c>
      <c r="K31" s="463">
        <f t="shared" si="13"/>
        <v>0</v>
      </c>
      <c r="L31" s="463">
        <f t="shared" si="13"/>
        <v>0</v>
      </c>
      <c r="M31" s="230">
        <f t="shared" si="10"/>
        <v>0</v>
      </c>
      <c r="N31" s="607"/>
      <c r="O31" s="608"/>
      <c r="P31" s="608"/>
      <c r="Q31" s="608"/>
      <c r="R31" s="609"/>
    </row>
    <row r="32" spans="1:21" ht="14.25" customHeight="1" thickBot="1">
      <c r="B32" s="55"/>
      <c r="C32" s="66"/>
      <c r="D32" s="59"/>
      <c r="E32" s="8"/>
      <c r="G32" s="8"/>
      <c r="H32" s="8"/>
      <c r="I32" s="8"/>
      <c r="J32" s="8"/>
      <c r="K32" s="8"/>
      <c r="L32" s="8"/>
      <c r="M32" s="230">
        <f t="shared" si="10"/>
        <v>0</v>
      </c>
      <c r="N32" s="607"/>
      <c r="O32" s="608"/>
      <c r="P32" s="608"/>
      <c r="Q32" s="608"/>
      <c r="R32" s="609"/>
    </row>
    <row r="33" spans="2:19" ht="14.4" thickBot="1">
      <c r="B33" s="587" t="s">
        <v>499</v>
      </c>
      <c r="C33" s="588"/>
      <c r="D33" s="59"/>
      <c r="E33" s="462">
        <f t="shared" ref="E33:L33" si="14">SUM(E31+E22)</f>
        <v>0</v>
      </c>
      <c r="F33" s="462">
        <f t="shared" si="14"/>
        <v>0</v>
      </c>
      <c r="G33" s="462">
        <f t="shared" si="14"/>
        <v>0</v>
      </c>
      <c r="H33" s="462">
        <f t="shared" si="14"/>
        <v>0</v>
      </c>
      <c r="I33" s="462">
        <f t="shared" si="14"/>
        <v>0</v>
      </c>
      <c r="J33" s="462">
        <f t="shared" si="14"/>
        <v>0</v>
      </c>
      <c r="K33" s="462">
        <f t="shared" si="14"/>
        <v>0</v>
      </c>
      <c r="L33" s="462">
        <f t="shared" si="14"/>
        <v>0</v>
      </c>
      <c r="M33" s="231">
        <f t="shared" si="10"/>
        <v>0</v>
      </c>
      <c r="N33" s="607"/>
      <c r="O33" s="608"/>
      <c r="P33" s="608"/>
      <c r="Q33" s="608"/>
      <c r="R33" s="609"/>
    </row>
    <row r="34" spans="2:19" ht="14.25" customHeight="1" thickBot="1">
      <c r="B34" s="55"/>
      <c r="C34" s="66"/>
      <c r="D34" s="59"/>
      <c r="E34" s="14"/>
      <c r="G34" s="14"/>
      <c r="H34" s="14"/>
      <c r="I34" s="14"/>
      <c r="J34" s="14"/>
      <c r="K34" s="14"/>
      <c r="L34" s="14"/>
      <c r="N34" s="79"/>
      <c r="O34" s="79"/>
      <c r="P34" s="79"/>
      <c r="Q34" s="79"/>
      <c r="R34" s="79"/>
      <c r="S34" s="79"/>
    </row>
    <row r="35" spans="2:19" ht="14.25" customHeight="1" thickBot="1">
      <c r="B35" s="589" t="s">
        <v>408</v>
      </c>
      <c r="C35" s="590"/>
      <c r="D35" s="59"/>
      <c r="E35" s="13"/>
      <c r="G35" s="13"/>
      <c r="H35" s="13"/>
      <c r="I35" s="13"/>
      <c r="J35" s="13"/>
      <c r="K35" s="13"/>
      <c r="L35" s="13"/>
      <c r="N35" s="79"/>
      <c r="O35" s="79"/>
      <c r="P35" s="79"/>
      <c r="Q35" s="79"/>
      <c r="R35" s="79"/>
      <c r="S35" s="79"/>
    </row>
    <row r="36" spans="2:19" ht="14.25" customHeight="1">
      <c r="B36" s="71"/>
      <c r="D36" s="59"/>
      <c r="E36" s="13"/>
      <c r="G36" s="13"/>
      <c r="H36" s="13"/>
      <c r="I36" s="13"/>
      <c r="J36" s="13"/>
      <c r="K36" s="13"/>
      <c r="L36" s="13"/>
      <c r="N36" s="79"/>
      <c r="O36" s="79"/>
      <c r="P36" s="79"/>
      <c r="Q36" s="79"/>
      <c r="R36" s="79"/>
      <c r="S36" s="79"/>
    </row>
    <row r="37" spans="2:19">
      <c r="B37" s="72" t="s">
        <v>409</v>
      </c>
      <c r="C37" s="72"/>
      <c r="D37" s="59"/>
      <c r="E37" s="15"/>
      <c r="G37" s="15"/>
      <c r="H37" s="15"/>
      <c r="I37" s="15"/>
      <c r="J37" s="15"/>
      <c r="K37" s="15"/>
      <c r="L37" s="15"/>
      <c r="M37" s="15"/>
      <c r="N37" s="15"/>
      <c r="O37" s="15"/>
      <c r="P37" s="15"/>
      <c r="Q37" s="15"/>
      <c r="R37" s="15"/>
      <c r="S37" s="15"/>
    </row>
    <row r="38" spans="2:19" ht="22.5" customHeight="1" outlineLevel="1">
      <c r="B38" s="460">
        <v>41101</v>
      </c>
      <c r="C38" s="458" t="s">
        <v>410</v>
      </c>
      <c r="D38" s="59"/>
      <c r="E38" s="461">
        <f t="shared" ref="E38:E43" si="15">SUM(G38:L38)</f>
        <v>0</v>
      </c>
      <c r="F38" s="228"/>
      <c r="G38" s="461"/>
      <c r="H38" s="461"/>
      <c r="I38" s="461"/>
      <c r="J38" s="461"/>
      <c r="K38" s="461"/>
      <c r="L38" s="461"/>
      <c r="M38" s="230"/>
      <c r="N38" s="471"/>
      <c r="O38" s="477"/>
      <c r="P38" s="477"/>
      <c r="Q38" s="477"/>
      <c r="R38" s="478"/>
    </row>
    <row r="39" spans="2:19" ht="24.75" customHeight="1" outlineLevel="1">
      <c r="B39" s="460">
        <v>41103</v>
      </c>
      <c r="C39" s="458" t="s">
        <v>411</v>
      </c>
      <c r="D39" s="59"/>
      <c r="E39" s="461">
        <f t="shared" si="15"/>
        <v>0</v>
      </c>
      <c r="F39" s="228"/>
      <c r="G39" s="461"/>
      <c r="H39" s="461"/>
      <c r="I39" s="461"/>
      <c r="J39" s="461"/>
      <c r="K39" s="461"/>
      <c r="L39" s="461"/>
      <c r="M39" s="230">
        <f>E39-SUM(G39:L39)</f>
        <v>0</v>
      </c>
      <c r="N39" s="607"/>
      <c r="O39" s="608"/>
      <c r="P39" s="608"/>
      <c r="Q39" s="608"/>
      <c r="R39" s="609"/>
    </row>
    <row r="40" spans="2:19" ht="33" customHeight="1" outlineLevel="1">
      <c r="B40" s="460">
        <v>41105</v>
      </c>
      <c r="C40" s="458" t="s">
        <v>412</v>
      </c>
      <c r="D40" s="59"/>
      <c r="E40" s="461">
        <f t="shared" si="15"/>
        <v>0</v>
      </c>
      <c r="F40" s="228"/>
      <c r="G40" s="461"/>
      <c r="H40" s="461"/>
      <c r="I40" s="461"/>
      <c r="J40" s="461"/>
      <c r="K40" s="461"/>
      <c r="L40" s="461"/>
      <c r="M40" s="230">
        <f>E40-SUM(G40:L40)</f>
        <v>0</v>
      </c>
      <c r="N40" s="607"/>
      <c r="O40" s="608"/>
      <c r="P40" s="608"/>
      <c r="Q40" s="608"/>
      <c r="R40" s="609"/>
    </row>
    <row r="41" spans="2:19" ht="20.25" customHeight="1" outlineLevel="1">
      <c r="B41" s="460">
        <v>41109</v>
      </c>
      <c r="C41" s="458" t="s">
        <v>413</v>
      </c>
      <c r="D41" s="59"/>
      <c r="E41" s="461">
        <f t="shared" si="15"/>
        <v>0</v>
      </c>
      <c r="F41" s="228"/>
      <c r="G41" s="461"/>
      <c r="H41" s="461"/>
      <c r="I41" s="461"/>
      <c r="J41" s="461"/>
      <c r="K41" s="461"/>
      <c r="L41" s="461"/>
      <c r="M41" s="230"/>
      <c r="N41" s="471"/>
      <c r="O41" s="477"/>
      <c r="P41" s="477"/>
      <c r="Q41" s="477"/>
      <c r="R41" s="478"/>
    </row>
    <row r="42" spans="2:19" ht="19.5" customHeight="1" outlineLevel="1">
      <c r="B42" s="460">
        <v>41111</v>
      </c>
      <c r="C42" s="458" t="s">
        <v>414</v>
      </c>
      <c r="D42" s="59"/>
      <c r="E42" s="461">
        <f t="shared" si="15"/>
        <v>0</v>
      </c>
      <c r="F42" s="228"/>
      <c r="G42" s="461"/>
      <c r="H42" s="461"/>
      <c r="I42" s="461"/>
      <c r="J42" s="461"/>
      <c r="K42" s="461"/>
      <c r="L42" s="461"/>
      <c r="M42" s="230">
        <f>E42-SUM(G42:L42)</f>
        <v>0</v>
      </c>
      <c r="N42" s="607"/>
      <c r="O42" s="608"/>
      <c r="P42" s="608"/>
      <c r="Q42" s="608"/>
      <c r="R42" s="609"/>
    </row>
    <row r="43" spans="2:19" ht="27" customHeight="1" outlineLevel="1">
      <c r="B43" s="460">
        <v>41115</v>
      </c>
      <c r="C43" s="458" t="s">
        <v>415</v>
      </c>
      <c r="D43" s="59"/>
      <c r="E43" s="461">
        <f t="shared" si="15"/>
        <v>0</v>
      </c>
      <c r="F43" s="228"/>
      <c r="G43" s="461"/>
      <c r="H43" s="461"/>
      <c r="I43" s="461"/>
      <c r="J43" s="461"/>
      <c r="K43" s="461"/>
      <c r="L43" s="461"/>
      <c r="M43" s="230">
        <f t="shared" ref="M43:M46" si="16">E43-SUM(G43:L43)</f>
        <v>0</v>
      </c>
      <c r="N43" s="607"/>
      <c r="O43" s="608"/>
      <c r="P43" s="608"/>
      <c r="Q43" s="608"/>
      <c r="R43" s="609"/>
    </row>
    <row r="44" spans="2:19" ht="14.25" customHeight="1" outlineLevel="1">
      <c r="B44" s="460">
        <v>41117</v>
      </c>
      <c r="C44" s="458" t="s">
        <v>416</v>
      </c>
      <c r="D44" s="59"/>
      <c r="E44" s="461">
        <f t="shared" ref="E44:E45" si="17">SUM(G44:L44)</f>
        <v>0</v>
      </c>
      <c r="F44" s="228"/>
      <c r="G44" s="461"/>
      <c r="H44" s="461"/>
      <c r="I44" s="461"/>
      <c r="J44" s="461"/>
      <c r="K44" s="461"/>
      <c r="L44" s="461"/>
      <c r="M44" s="230">
        <f t="shared" si="16"/>
        <v>0</v>
      </c>
      <c r="N44" s="607"/>
      <c r="O44" s="608"/>
      <c r="P44" s="608"/>
      <c r="Q44" s="608"/>
      <c r="R44" s="609"/>
    </row>
    <row r="45" spans="2:19" ht="14.25" customHeight="1" outlineLevel="1">
      <c r="B45" s="460">
        <v>41131</v>
      </c>
      <c r="C45" s="458" t="s">
        <v>244</v>
      </c>
      <c r="D45" s="59"/>
      <c r="E45" s="461">
        <f t="shared" si="17"/>
        <v>0</v>
      </c>
      <c r="F45" s="228"/>
      <c r="G45" s="461"/>
      <c r="H45" s="461"/>
      <c r="I45" s="461"/>
      <c r="J45" s="461"/>
      <c r="K45" s="461"/>
      <c r="L45" s="461"/>
      <c r="M45" s="230">
        <f t="shared" si="16"/>
        <v>0</v>
      </c>
      <c r="N45" s="607"/>
      <c r="O45" s="608"/>
      <c r="P45" s="608"/>
      <c r="Q45" s="608"/>
      <c r="R45" s="609"/>
    </row>
    <row r="46" spans="2:19" ht="14.4" thickBot="1">
      <c r="B46" s="65" t="s">
        <v>417</v>
      </c>
      <c r="C46" s="66"/>
      <c r="D46" s="59"/>
      <c r="E46" s="462">
        <f>SUBTOTAL(9,E38:E45)</f>
        <v>0</v>
      </c>
      <c r="F46" s="54"/>
      <c r="G46" s="463">
        <f>SUBTOTAL(9,G38:G45)</f>
        <v>0</v>
      </c>
      <c r="H46" s="463">
        <f t="shared" ref="H46:L46" si="18">SUBTOTAL(9,H38:H45)</f>
        <v>0</v>
      </c>
      <c r="I46" s="463">
        <f t="shared" si="18"/>
        <v>0</v>
      </c>
      <c r="J46" s="463">
        <f t="shared" si="18"/>
        <v>0</v>
      </c>
      <c r="K46" s="463">
        <f t="shared" si="18"/>
        <v>0</v>
      </c>
      <c r="L46" s="463">
        <f t="shared" si="18"/>
        <v>0</v>
      </c>
      <c r="M46" s="230">
        <f t="shared" si="16"/>
        <v>0</v>
      </c>
      <c r="N46" s="607"/>
      <c r="O46" s="608"/>
      <c r="P46" s="608"/>
      <c r="Q46" s="608"/>
      <c r="R46" s="609"/>
    </row>
    <row r="47" spans="2:19" ht="14.25" customHeight="1">
      <c r="B47" s="73"/>
      <c r="C47" s="74"/>
      <c r="D47" s="59"/>
      <c r="E47" s="75"/>
      <c r="G47" s="75"/>
      <c r="H47" s="75"/>
      <c r="I47" s="75"/>
      <c r="J47" s="75"/>
      <c r="K47" s="75"/>
      <c r="L47" s="75"/>
      <c r="M47" s="75"/>
      <c r="N47" s="75"/>
      <c r="O47" s="75"/>
      <c r="P47" s="75"/>
      <c r="Q47" s="228"/>
      <c r="R47" s="228"/>
    </row>
    <row r="48" spans="2:19" ht="14.25" customHeight="1">
      <c r="B48" s="72" t="s">
        <v>418</v>
      </c>
      <c r="C48" s="70"/>
      <c r="D48" s="70"/>
      <c r="E48" s="70"/>
      <c r="F48" s="70"/>
      <c r="G48" s="70"/>
      <c r="H48" s="70"/>
      <c r="I48" s="70"/>
      <c r="J48" s="70"/>
      <c r="K48" s="70"/>
      <c r="L48" s="70"/>
      <c r="M48" s="81"/>
      <c r="N48" s="228"/>
      <c r="O48" s="228"/>
      <c r="P48" s="228"/>
      <c r="Q48" s="228"/>
      <c r="R48" s="228"/>
    </row>
    <row r="49" spans="2:18" ht="15" customHeight="1" outlineLevel="1">
      <c r="B49" s="460">
        <v>41102</v>
      </c>
      <c r="C49" s="458" t="s">
        <v>419</v>
      </c>
      <c r="D49" s="59"/>
      <c r="E49" s="461">
        <f>SUM(G49:L49)</f>
        <v>0</v>
      </c>
      <c r="F49" s="228"/>
      <c r="G49" s="461"/>
      <c r="H49" s="461"/>
      <c r="I49" s="461"/>
      <c r="J49" s="461"/>
      <c r="K49" s="461"/>
      <c r="L49" s="461"/>
      <c r="M49" s="230">
        <f t="shared" ref="M49:M56" si="19">E49-SUM(G49:L49)</f>
        <v>0</v>
      </c>
      <c r="N49" s="607"/>
      <c r="O49" s="608"/>
      <c r="P49" s="608"/>
      <c r="Q49" s="608"/>
      <c r="R49" s="609"/>
    </row>
    <row r="50" spans="2:18" ht="14.25" customHeight="1" outlineLevel="1">
      <c r="B50" s="460">
        <v>41104</v>
      </c>
      <c r="C50" s="458" t="s">
        <v>420</v>
      </c>
      <c r="D50" s="59"/>
      <c r="E50" s="461">
        <f t="shared" ref="E50:E55" si="20">SUM(G50:L50)</f>
        <v>0</v>
      </c>
      <c r="F50" s="228"/>
      <c r="G50" s="461"/>
      <c r="H50" s="461"/>
      <c r="I50" s="461"/>
      <c r="J50" s="461"/>
      <c r="K50" s="461"/>
      <c r="L50" s="461"/>
      <c r="M50" s="230">
        <f t="shared" si="19"/>
        <v>0</v>
      </c>
      <c r="N50" s="607"/>
      <c r="O50" s="608"/>
      <c r="P50" s="608"/>
      <c r="Q50" s="608"/>
      <c r="R50" s="609"/>
    </row>
    <row r="51" spans="2:18" ht="14.25" customHeight="1" outlineLevel="1">
      <c r="B51" s="460">
        <v>41106</v>
      </c>
      <c r="C51" s="458" t="s">
        <v>421</v>
      </c>
      <c r="D51" s="59"/>
      <c r="E51" s="461">
        <f t="shared" si="20"/>
        <v>0</v>
      </c>
      <c r="F51" s="228"/>
      <c r="G51" s="461"/>
      <c r="H51" s="461"/>
      <c r="I51" s="461"/>
      <c r="J51" s="461"/>
      <c r="K51" s="461"/>
      <c r="L51" s="461"/>
      <c r="M51" s="230">
        <f t="shared" si="19"/>
        <v>0</v>
      </c>
      <c r="N51" s="607"/>
      <c r="O51" s="608"/>
      <c r="P51" s="608"/>
      <c r="Q51" s="608"/>
      <c r="R51" s="609"/>
    </row>
    <row r="52" spans="2:18" outlineLevel="1">
      <c r="B52" s="460">
        <v>41108</v>
      </c>
      <c r="C52" s="458" t="s">
        <v>422</v>
      </c>
      <c r="D52" s="59"/>
      <c r="E52" s="461">
        <f t="shared" si="20"/>
        <v>0</v>
      </c>
      <c r="F52" s="228"/>
      <c r="G52" s="461"/>
      <c r="H52" s="461"/>
      <c r="I52" s="461"/>
      <c r="J52" s="461"/>
      <c r="K52" s="461"/>
      <c r="L52" s="461"/>
      <c r="M52" s="230">
        <f t="shared" si="19"/>
        <v>0</v>
      </c>
      <c r="N52" s="607"/>
      <c r="O52" s="608"/>
      <c r="P52" s="608"/>
      <c r="Q52" s="608"/>
      <c r="R52" s="609"/>
    </row>
    <row r="53" spans="2:18" ht="14.25" customHeight="1" outlineLevel="1">
      <c r="B53" s="460">
        <v>41112</v>
      </c>
      <c r="C53" s="458" t="s">
        <v>423</v>
      </c>
      <c r="D53" s="59"/>
      <c r="E53" s="461">
        <f t="shared" si="20"/>
        <v>0</v>
      </c>
      <c r="F53" s="228"/>
      <c r="G53" s="461"/>
      <c r="H53" s="461"/>
      <c r="I53" s="461"/>
      <c r="J53" s="461"/>
      <c r="K53" s="461"/>
      <c r="L53" s="461"/>
      <c r="M53" s="230">
        <f t="shared" si="19"/>
        <v>0</v>
      </c>
      <c r="N53" s="607"/>
      <c r="O53" s="608"/>
      <c r="P53" s="608"/>
      <c r="Q53" s="608"/>
      <c r="R53" s="609"/>
    </row>
    <row r="54" spans="2:18" ht="14.25" customHeight="1" outlineLevel="1">
      <c r="B54" s="460">
        <v>41116</v>
      </c>
      <c r="C54" s="458" t="s">
        <v>424</v>
      </c>
      <c r="D54" s="59"/>
      <c r="E54" s="461">
        <f t="shared" si="20"/>
        <v>0</v>
      </c>
      <c r="F54" s="228"/>
      <c r="G54" s="461"/>
      <c r="H54" s="461"/>
      <c r="I54" s="461"/>
      <c r="J54" s="461"/>
      <c r="K54" s="461"/>
      <c r="L54" s="461"/>
      <c r="M54" s="230"/>
      <c r="N54" s="471"/>
      <c r="O54" s="477"/>
      <c r="P54" s="477"/>
      <c r="Q54" s="477"/>
      <c r="R54" s="478"/>
    </row>
    <row r="55" spans="2:18" ht="14.25" customHeight="1" outlineLevel="1">
      <c r="B55" s="460">
        <v>41118</v>
      </c>
      <c r="C55" s="458" t="s">
        <v>425</v>
      </c>
      <c r="D55" s="59"/>
      <c r="E55" s="461">
        <f t="shared" si="20"/>
        <v>0</v>
      </c>
      <c r="F55" s="228"/>
      <c r="G55" s="461"/>
      <c r="H55" s="461"/>
      <c r="I55" s="461"/>
      <c r="J55" s="461"/>
      <c r="K55" s="461"/>
      <c r="L55" s="461"/>
      <c r="M55" s="230">
        <f t="shared" si="19"/>
        <v>0</v>
      </c>
      <c r="N55" s="607"/>
      <c r="O55" s="608"/>
      <c r="P55" s="608"/>
      <c r="Q55" s="608"/>
      <c r="R55" s="609"/>
    </row>
    <row r="56" spans="2:18" ht="14.4" thickBot="1">
      <c r="B56" s="65" t="s">
        <v>426</v>
      </c>
      <c r="C56" s="66"/>
      <c r="D56" s="59"/>
      <c r="E56" s="462">
        <f>SUBTOTAL(9,E49:E55)</f>
        <v>0</v>
      </c>
      <c r="F56" s="54"/>
      <c r="G56" s="463">
        <f>SUBTOTAL(9,G49:G55)</f>
        <v>0</v>
      </c>
      <c r="H56" s="463">
        <f t="shared" ref="H56:L56" si="21">SUBTOTAL(9,H49:H55)</f>
        <v>0</v>
      </c>
      <c r="I56" s="463">
        <f t="shared" si="21"/>
        <v>0</v>
      </c>
      <c r="J56" s="463">
        <f t="shared" si="21"/>
        <v>0</v>
      </c>
      <c r="K56" s="463">
        <f t="shared" si="21"/>
        <v>0</v>
      </c>
      <c r="L56" s="463">
        <f t="shared" si="21"/>
        <v>0</v>
      </c>
      <c r="M56" s="230">
        <f t="shared" si="19"/>
        <v>0</v>
      </c>
      <c r="N56" s="607"/>
      <c r="O56" s="608"/>
      <c r="P56" s="608"/>
      <c r="Q56" s="608"/>
      <c r="R56" s="609"/>
    </row>
    <row r="57" spans="2:18" ht="14.25" customHeight="1">
      <c r="B57" s="73"/>
      <c r="C57" s="74"/>
      <c r="D57" s="59"/>
      <c r="E57" s="75"/>
      <c r="G57" s="75"/>
      <c r="H57" s="75"/>
      <c r="I57" s="75"/>
      <c r="J57" s="75"/>
      <c r="K57" s="75"/>
      <c r="L57" s="75"/>
      <c r="N57" s="228"/>
      <c r="O57" s="228"/>
      <c r="P57" s="228"/>
      <c r="Q57" s="228"/>
      <c r="R57" s="228"/>
    </row>
    <row r="58" spans="2:18" ht="14.25" customHeight="1">
      <c r="B58" s="72" t="s">
        <v>500</v>
      </c>
      <c r="C58" s="70"/>
      <c r="D58" s="59"/>
      <c r="E58" s="70"/>
      <c r="F58" s="70"/>
      <c r="G58" s="70"/>
      <c r="H58" s="70"/>
      <c r="I58" s="70"/>
      <c r="J58" s="70"/>
      <c r="K58" s="70"/>
      <c r="L58" s="70"/>
      <c r="N58" s="611"/>
      <c r="O58" s="611"/>
      <c r="P58" s="611"/>
      <c r="Q58" s="611"/>
      <c r="R58" s="611"/>
    </row>
    <row r="59" spans="2:18" ht="14.25" customHeight="1" outlineLevel="1">
      <c r="B59" s="460">
        <v>37105</v>
      </c>
      <c r="C59" s="458" t="s">
        <v>247</v>
      </c>
      <c r="D59" s="59"/>
      <c r="E59" s="461">
        <f>SUM(G59:L59)</f>
        <v>0</v>
      </c>
      <c r="F59" s="228"/>
      <c r="G59" s="461"/>
      <c r="H59" s="461"/>
      <c r="I59" s="461"/>
      <c r="J59" s="461"/>
      <c r="K59" s="461"/>
      <c r="L59" s="461"/>
      <c r="M59" s="230">
        <f t="shared" ref="M59:M61" si="22">E59-SUM(G59:L59)</f>
        <v>0</v>
      </c>
      <c r="N59" s="607"/>
      <c r="O59" s="608"/>
      <c r="P59" s="608"/>
      <c r="Q59" s="608"/>
      <c r="R59" s="609"/>
    </row>
    <row r="60" spans="2:18" ht="14.25" customHeight="1" outlineLevel="1">
      <c r="B60" s="460">
        <v>37109</v>
      </c>
      <c r="C60" s="458" t="s">
        <v>249</v>
      </c>
      <c r="D60" s="59"/>
      <c r="E60" s="461">
        <f>SUM(G60:L60)</f>
        <v>0</v>
      </c>
      <c r="F60" s="228"/>
      <c r="G60" s="461"/>
      <c r="H60" s="461"/>
      <c r="I60" s="461"/>
      <c r="J60" s="461"/>
      <c r="K60" s="461"/>
      <c r="L60" s="461"/>
      <c r="M60" s="230">
        <f t="shared" si="22"/>
        <v>0</v>
      </c>
      <c r="N60" s="607"/>
      <c r="O60" s="608"/>
      <c r="P60" s="608"/>
      <c r="Q60" s="608"/>
      <c r="R60" s="609"/>
    </row>
    <row r="61" spans="2:18" ht="14.4" thickBot="1">
      <c r="B61" s="65" t="s">
        <v>428</v>
      </c>
      <c r="C61" s="66"/>
      <c r="D61" s="59"/>
      <c r="E61" s="462">
        <f>SUBTOTAL(9,E59:E60)</f>
        <v>0</v>
      </c>
      <c r="F61" s="54"/>
      <c r="G61" s="463">
        <f>SUBTOTAL(9,G59:G60)</f>
        <v>0</v>
      </c>
      <c r="H61" s="463">
        <f t="shared" ref="H61:L61" si="23">SUBTOTAL(9,H59:H60)</f>
        <v>0</v>
      </c>
      <c r="I61" s="463">
        <f t="shared" si="23"/>
        <v>0</v>
      </c>
      <c r="J61" s="463">
        <f t="shared" si="23"/>
        <v>0</v>
      </c>
      <c r="K61" s="463">
        <f t="shared" si="23"/>
        <v>0</v>
      </c>
      <c r="L61" s="463">
        <f t="shared" si="23"/>
        <v>0</v>
      </c>
      <c r="M61" s="230">
        <f t="shared" si="22"/>
        <v>0</v>
      </c>
      <c r="N61" s="607"/>
      <c r="O61" s="608"/>
      <c r="P61" s="608"/>
      <c r="Q61" s="608"/>
      <c r="R61" s="609"/>
    </row>
    <row r="62" spans="2:18">
      <c r="B62" s="65"/>
      <c r="C62" s="66"/>
      <c r="D62" s="59"/>
      <c r="E62" s="96"/>
      <c r="F62" s="54"/>
      <c r="G62" s="96"/>
      <c r="H62" s="96"/>
      <c r="I62" s="96"/>
      <c r="J62" s="96"/>
      <c r="K62" s="96"/>
      <c r="L62" s="96"/>
      <c r="M62" s="93"/>
      <c r="N62" s="471"/>
      <c r="O62" s="477"/>
      <c r="P62" s="477"/>
      <c r="Q62" s="477"/>
      <c r="R62" s="478"/>
    </row>
    <row r="63" spans="2:18" ht="14.25" customHeight="1">
      <c r="B63" s="72" t="s">
        <v>253</v>
      </c>
      <c r="C63" s="70"/>
      <c r="D63" s="59"/>
      <c r="E63" s="70"/>
      <c r="F63" s="70"/>
      <c r="G63" s="70"/>
      <c r="H63" s="70"/>
      <c r="I63" s="70"/>
      <c r="J63" s="70"/>
      <c r="K63" s="70"/>
      <c r="L63" s="70"/>
      <c r="N63" s="607"/>
      <c r="O63" s="608"/>
      <c r="P63" s="608"/>
      <c r="Q63" s="608"/>
      <c r="R63" s="609"/>
    </row>
    <row r="64" spans="2:18" outlineLevel="1">
      <c r="B64" s="460">
        <v>48503</v>
      </c>
      <c r="C64" s="458" t="s">
        <v>501</v>
      </c>
      <c r="D64" s="59"/>
      <c r="E64" s="461">
        <f>SUM(G64:L64)</f>
        <v>0</v>
      </c>
      <c r="F64" s="228"/>
      <c r="G64" s="461"/>
      <c r="H64" s="461"/>
      <c r="I64" s="461"/>
      <c r="J64" s="461"/>
      <c r="K64" s="461"/>
      <c r="L64" s="461"/>
      <c r="M64" s="230">
        <f t="shared" ref="M64:M67" si="24">E64-SUM(G64:L64)</f>
        <v>0</v>
      </c>
      <c r="N64" s="607"/>
      <c r="O64" s="608"/>
      <c r="P64" s="608"/>
      <c r="Q64" s="608"/>
      <c r="R64" s="609"/>
    </row>
    <row r="65" spans="2:19" outlineLevel="1">
      <c r="B65" s="460">
        <v>47141</v>
      </c>
      <c r="C65" s="458" t="s">
        <v>252</v>
      </c>
      <c r="D65" s="59"/>
      <c r="E65" s="461">
        <f t="shared" ref="E65:E66" si="25">SUM(G65:L65)</f>
        <v>0</v>
      </c>
      <c r="F65" s="228"/>
      <c r="G65" s="461"/>
      <c r="H65" s="461"/>
      <c r="I65" s="461"/>
      <c r="J65" s="461"/>
      <c r="K65" s="461"/>
      <c r="L65" s="461"/>
      <c r="M65" s="230">
        <f t="shared" si="24"/>
        <v>0</v>
      </c>
      <c r="N65" s="607"/>
      <c r="O65" s="608"/>
      <c r="P65" s="608"/>
      <c r="Q65" s="608"/>
      <c r="R65" s="609"/>
    </row>
    <row r="66" spans="2:19" outlineLevel="1">
      <c r="B66" s="460">
        <v>47140</v>
      </c>
      <c r="C66" s="458" t="s">
        <v>254</v>
      </c>
      <c r="D66" s="59"/>
      <c r="E66" s="461">
        <f t="shared" si="25"/>
        <v>0</v>
      </c>
      <c r="F66" s="228"/>
      <c r="G66" s="461"/>
      <c r="H66" s="461"/>
      <c r="I66" s="461"/>
      <c r="J66" s="461"/>
      <c r="K66" s="461"/>
      <c r="L66" s="461"/>
      <c r="M66" s="230">
        <f t="shared" si="24"/>
        <v>0</v>
      </c>
      <c r="N66" s="607"/>
      <c r="O66" s="608"/>
      <c r="P66" s="608"/>
      <c r="Q66" s="608"/>
      <c r="R66" s="609"/>
    </row>
    <row r="67" spans="2:19" ht="14.4" thickBot="1">
      <c r="B67" s="65" t="s">
        <v>429</v>
      </c>
      <c r="C67" s="66"/>
      <c r="D67" s="59"/>
      <c r="E67" s="462">
        <f>SUBTOTAL(9,E64:E66)</f>
        <v>0</v>
      </c>
      <c r="F67" s="54"/>
      <c r="G67" s="463">
        <f>SUBTOTAL(9,G64:G66)</f>
        <v>0</v>
      </c>
      <c r="H67" s="463">
        <f t="shared" ref="H67:L67" si="26">SUBTOTAL(9,H64:H66)</f>
        <v>0</v>
      </c>
      <c r="I67" s="463">
        <f t="shared" si="26"/>
        <v>0</v>
      </c>
      <c r="J67" s="463">
        <f t="shared" si="26"/>
        <v>0</v>
      </c>
      <c r="K67" s="463">
        <f t="shared" si="26"/>
        <v>0</v>
      </c>
      <c r="L67" s="463">
        <f t="shared" si="26"/>
        <v>0</v>
      </c>
      <c r="M67" s="230">
        <f t="shared" si="24"/>
        <v>0</v>
      </c>
      <c r="N67" s="607"/>
      <c r="O67" s="608"/>
      <c r="P67" s="608"/>
      <c r="Q67" s="608"/>
      <c r="R67" s="609"/>
    </row>
    <row r="68" spans="2:19">
      <c r="B68" s="65"/>
      <c r="C68" s="66"/>
      <c r="D68" s="59"/>
      <c r="E68" s="96"/>
      <c r="F68" s="54"/>
      <c r="G68" s="96"/>
      <c r="H68" s="96"/>
      <c r="I68" s="96"/>
      <c r="J68" s="96"/>
      <c r="K68" s="96"/>
      <c r="L68" s="96"/>
      <c r="M68" s="93"/>
      <c r="N68" s="94"/>
      <c r="O68" s="94"/>
      <c r="P68" s="94"/>
      <c r="Q68" s="94"/>
      <c r="R68" s="94"/>
    </row>
    <row r="69" spans="2:19" ht="14.25" customHeight="1">
      <c r="B69" s="65" t="s">
        <v>256</v>
      </c>
      <c r="C69" s="6"/>
      <c r="D69" s="59"/>
      <c r="E69" s="70"/>
      <c r="F69" s="70"/>
      <c r="G69" s="70"/>
      <c r="H69" s="70"/>
      <c r="I69" s="70"/>
      <c r="J69" s="70"/>
      <c r="K69" s="70"/>
      <c r="L69" s="70"/>
      <c r="M69" s="70"/>
      <c r="N69" s="70"/>
      <c r="O69" s="70"/>
      <c r="P69" s="70"/>
      <c r="Q69" s="70"/>
      <c r="R69" s="70"/>
      <c r="S69" s="70"/>
    </row>
    <row r="70" spans="2:19" ht="15" customHeight="1" outlineLevel="1">
      <c r="B70" s="460">
        <v>48301</v>
      </c>
      <c r="C70" s="458" t="s">
        <v>255</v>
      </c>
      <c r="D70" s="59"/>
      <c r="E70" s="461">
        <f>SUM(G70:L70)</f>
        <v>0</v>
      </c>
      <c r="F70" s="228"/>
      <c r="G70" s="461"/>
      <c r="H70" s="461"/>
      <c r="I70" s="461"/>
      <c r="J70" s="461"/>
      <c r="K70" s="461"/>
      <c r="L70" s="461"/>
      <c r="M70" s="230">
        <f t="shared" ref="M70:M71" si="27">E70-SUM(G70:L70)</f>
        <v>0</v>
      </c>
      <c r="N70" s="607"/>
      <c r="O70" s="608"/>
      <c r="P70" s="608"/>
      <c r="Q70" s="608"/>
      <c r="R70" s="609"/>
    </row>
    <row r="71" spans="2:19" ht="15" customHeight="1" outlineLevel="1">
      <c r="B71" s="460">
        <v>48302</v>
      </c>
      <c r="C71" s="458" t="s">
        <v>257</v>
      </c>
      <c r="D71" s="59"/>
      <c r="E71" s="461">
        <f>SUM(G71:L71)</f>
        <v>0</v>
      </c>
      <c r="F71" s="228"/>
      <c r="G71" s="461"/>
      <c r="H71" s="461"/>
      <c r="I71" s="461"/>
      <c r="J71" s="461"/>
      <c r="K71" s="461"/>
      <c r="L71" s="461"/>
      <c r="M71" s="230">
        <f t="shared" si="27"/>
        <v>0</v>
      </c>
      <c r="N71" s="607"/>
      <c r="O71" s="608"/>
      <c r="P71" s="608"/>
      <c r="Q71" s="608"/>
      <c r="R71" s="609"/>
    </row>
    <row r="72" spans="2:19" ht="14.4" thickBot="1">
      <c r="B72" s="65" t="s">
        <v>430</v>
      </c>
      <c r="C72" s="66"/>
      <c r="D72" s="59"/>
      <c r="E72" s="462">
        <f>SUBTOTAL(9,E70:E71)</f>
        <v>0</v>
      </c>
      <c r="F72" s="54"/>
      <c r="G72" s="463">
        <f>SUBTOTAL(9,G70:G71)</f>
        <v>0</v>
      </c>
      <c r="H72" s="463">
        <f t="shared" ref="H72:L72" si="28">SUBTOTAL(9,H70:H71)</f>
        <v>0</v>
      </c>
      <c r="I72" s="463">
        <f t="shared" si="28"/>
        <v>0</v>
      </c>
      <c r="J72" s="463">
        <f t="shared" si="28"/>
        <v>0</v>
      </c>
      <c r="K72" s="463">
        <f t="shared" si="28"/>
        <v>0</v>
      </c>
      <c r="L72" s="463">
        <f t="shared" si="28"/>
        <v>0</v>
      </c>
      <c r="M72" s="230">
        <f>E72-SUM(G72:L72)</f>
        <v>0</v>
      </c>
      <c r="N72" s="607"/>
      <c r="O72" s="608"/>
      <c r="P72" s="608"/>
      <c r="Q72" s="608"/>
      <c r="R72" s="609"/>
    </row>
    <row r="73" spans="2:19">
      <c r="B73" s="65"/>
      <c r="C73" s="66"/>
      <c r="D73" s="59"/>
      <c r="E73" s="96"/>
      <c r="F73" s="54"/>
      <c r="G73" s="96"/>
      <c r="H73" s="96"/>
      <c r="I73" s="96"/>
      <c r="J73" s="96"/>
      <c r="K73" s="96"/>
      <c r="L73" s="96"/>
      <c r="M73" s="93"/>
      <c r="N73" s="94"/>
      <c r="O73" s="94"/>
      <c r="P73" s="94"/>
      <c r="Q73" s="94"/>
      <c r="R73" s="94"/>
    </row>
    <row r="74" spans="2:19" ht="14.25" customHeight="1">
      <c r="B74" s="72" t="s">
        <v>259</v>
      </c>
      <c r="C74" s="70"/>
      <c r="D74" s="59"/>
      <c r="E74" s="70"/>
      <c r="F74" s="70"/>
      <c r="G74" s="70"/>
      <c r="H74" s="70"/>
      <c r="I74" s="70"/>
      <c r="J74" s="70"/>
      <c r="K74" s="70"/>
      <c r="L74" s="70"/>
      <c r="N74" s="228"/>
      <c r="O74" s="228"/>
      <c r="P74" s="228"/>
      <c r="Q74" s="228"/>
      <c r="R74" s="228"/>
    </row>
    <row r="75" spans="2:19" ht="14.25" customHeight="1" outlineLevel="1">
      <c r="B75" s="469">
        <v>6100</v>
      </c>
      <c r="C75" s="456" t="s">
        <v>463</v>
      </c>
      <c r="D75" s="59"/>
      <c r="E75" s="461">
        <f>SUM(G75:L75)</f>
        <v>0</v>
      </c>
      <c r="F75" s="228"/>
      <c r="G75" s="461"/>
      <c r="H75" s="461"/>
      <c r="I75" s="461"/>
      <c r="J75" s="461"/>
      <c r="K75" s="461"/>
      <c r="L75" s="461"/>
      <c r="M75" s="230">
        <f t="shared" ref="M75:M79" si="29">E75-SUM(G75:L75)</f>
        <v>0</v>
      </c>
      <c r="N75" s="607"/>
      <c r="O75" s="608"/>
      <c r="P75" s="608"/>
      <c r="Q75" s="608"/>
      <c r="R75" s="609"/>
    </row>
    <row r="76" spans="2:19" ht="14.25" customHeight="1" outlineLevel="1">
      <c r="B76" s="469">
        <v>6120</v>
      </c>
      <c r="C76" s="456" t="s">
        <v>261</v>
      </c>
      <c r="D76" s="59"/>
      <c r="E76" s="461">
        <f t="shared" ref="E76:E78" si="30">SUM(G76:L76)</f>
        <v>0</v>
      </c>
      <c r="F76" s="228"/>
      <c r="G76" s="461"/>
      <c r="H76" s="461"/>
      <c r="I76" s="461"/>
      <c r="J76" s="461"/>
      <c r="K76" s="461"/>
      <c r="L76" s="461"/>
      <c r="M76" s="230">
        <f t="shared" si="29"/>
        <v>0</v>
      </c>
      <c r="N76" s="607"/>
      <c r="O76" s="608"/>
      <c r="P76" s="608"/>
      <c r="Q76" s="608"/>
      <c r="R76" s="609"/>
    </row>
    <row r="77" spans="2:19" outlineLevel="1">
      <c r="B77" s="469">
        <v>6760</v>
      </c>
      <c r="C77" s="456" t="s">
        <v>262</v>
      </c>
      <c r="D77" s="59"/>
      <c r="E77" s="461">
        <f t="shared" si="30"/>
        <v>0</v>
      </c>
      <c r="F77" s="228"/>
      <c r="G77" s="461"/>
      <c r="H77" s="461"/>
      <c r="I77" s="461"/>
      <c r="J77" s="461"/>
      <c r="K77" s="461"/>
      <c r="L77" s="461"/>
      <c r="M77" s="230">
        <f t="shared" si="29"/>
        <v>0</v>
      </c>
      <c r="N77" s="607"/>
      <c r="O77" s="608"/>
      <c r="P77" s="608"/>
      <c r="Q77" s="608"/>
      <c r="R77" s="609"/>
    </row>
    <row r="78" spans="2:19" ht="14.25" customHeight="1" outlineLevel="1">
      <c r="B78" s="469">
        <v>6740</v>
      </c>
      <c r="C78" s="456" t="s">
        <v>464</v>
      </c>
      <c r="D78" s="59"/>
      <c r="E78" s="461">
        <f t="shared" si="30"/>
        <v>0</v>
      </c>
      <c r="F78" s="228"/>
      <c r="G78" s="461"/>
      <c r="H78" s="461"/>
      <c r="I78" s="461"/>
      <c r="J78" s="461"/>
      <c r="K78" s="461"/>
      <c r="L78" s="461"/>
      <c r="M78" s="230">
        <f t="shared" si="29"/>
        <v>0</v>
      </c>
      <c r="N78" s="607"/>
      <c r="O78" s="608"/>
      <c r="P78" s="608"/>
      <c r="Q78" s="608"/>
      <c r="R78" s="609"/>
    </row>
    <row r="79" spans="2:19" ht="14.4" thickBot="1">
      <c r="B79" s="65" t="s">
        <v>431</v>
      </c>
      <c r="C79" s="66"/>
      <c r="D79" s="59"/>
      <c r="E79" s="462">
        <f>SUBTOTAL(9,E75:E78)</f>
        <v>0</v>
      </c>
      <c r="F79" s="54"/>
      <c r="G79" s="463">
        <f>SUBTOTAL(9,G75:G78)</f>
        <v>0</v>
      </c>
      <c r="H79" s="463">
        <f t="shared" ref="H79:L79" si="31">SUBTOTAL(9,H75:H78)</f>
        <v>0</v>
      </c>
      <c r="I79" s="463">
        <f t="shared" si="31"/>
        <v>0</v>
      </c>
      <c r="J79" s="463">
        <f t="shared" si="31"/>
        <v>0</v>
      </c>
      <c r="K79" s="463">
        <f t="shared" si="31"/>
        <v>0</v>
      </c>
      <c r="L79" s="463">
        <f t="shared" si="31"/>
        <v>0</v>
      </c>
      <c r="M79" s="230">
        <f t="shared" si="29"/>
        <v>0</v>
      </c>
      <c r="N79" s="607"/>
      <c r="O79" s="608"/>
      <c r="P79" s="608"/>
      <c r="Q79" s="608"/>
      <c r="R79" s="609"/>
    </row>
    <row r="80" spans="2:19" ht="21" customHeight="1">
      <c r="B80" s="73"/>
      <c r="C80" s="74"/>
      <c r="D80" s="59"/>
      <c r="E80" s="75"/>
      <c r="G80" s="75"/>
      <c r="H80" s="75"/>
      <c r="I80" s="75"/>
      <c r="J80" s="75"/>
      <c r="K80" s="75"/>
      <c r="L80" s="75"/>
      <c r="N80" s="228"/>
      <c r="O80" s="228"/>
      <c r="P80" s="228"/>
      <c r="Q80" s="228"/>
      <c r="R80" s="228"/>
    </row>
    <row r="81" spans="2:19">
      <c r="B81" s="65" t="s">
        <v>267</v>
      </c>
    </row>
    <row r="82" spans="2:19" ht="14.25" customHeight="1" outlineLevel="1">
      <c r="B82" s="460">
        <v>40101</v>
      </c>
      <c r="C82" s="458" t="s">
        <v>266</v>
      </c>
      <c r="D82" s="59"/>
      <c r="E82" s="461">
        <f>SUM(G82:L82)</f>
        <v>0</v>
      </c>
      <c r="F82" s="228"/>
      <c r="G82" s="461"/>
      <c r="H82" s="461"/>
      <c r="I82" s="461"/>
      <c r="J82" s="461"/>
      <c r="K82" s="461"/>
      <c r="L82" s="461"/>
      <c r="M82" s="230">
        <f>E82-SUM(G82:L82)</f>
        <v>0</v>
      </c>
      <c r="N82" s="607"/>
      <c r="O82" s="608"/>
      <c r="P82" s="608"/>
      <c r="Q82" s="608"/>
      <c r="R82" s="609"/>
    </row>
    <row r="83" spans="2:19" ht="14.25" customHeight="1" outlineLevel="1">
      <c r="B83" s="460">
        <v>40102</v>
      </c>
      <c r="C83" s="458" t="s">
        <v>268</v>
      </c>
      <c r="D83" s="59"/>
      <c r="E83" s="461"/>
      <c r="F83" s="228"/>
      <c r="G83" s="461"/>
      <c r="H83" s="461"/>
      <c r="I83" s="461"/>
      <c r="J83" s="461"/>
      <c r="K83" s="461"/>
      <c r="L83" s="461"/>
      <c r="M83" s="230"/>
      <c r="N83" s="471"/>
      <c r="O83" s="477"/>
      <c r="P83" s="477"/>
      <c r="Q83" s="477"/>
      <c r="R83" s="478"/>
    </row>
    <row r="84" spans="2:19" ht="14.25" customHeight="1" outlineLevel="1">
      <c r="B84" s="460">
        <v>40201</v>
      </c>
      <c r="C84" s="458" t="s">
        <v>269</v>
      </c>
      <c r="D84" s="59"/>
      <c r="E84" s="461">
        <f>SUM(G84:L84)</f>
        <v>0</v>
      </c>
      <c r="F84" s="228"/>
      <c r="G84" s="461"/>
      <c r="H84" s="461"/>
      <c r="I84" s="461"/>
      <c r="J84" s="461"/>
      <c r="K84" s="461"/>
      <c r="L84" s="461"/>
      <c r="M84" s="230">
        <f>E84-SUM(G84:L84)</f>
        <v>0</v>
      </c>
      <c r="N84" s="607"/>
      <c r="O84" s="608"/>
      <c r="P84" s="608"/>
      <c r="Q84" s="608"/>
      <c r="R84" s="609"/>
    </row>
    <row r="85" spans="2:19" ht="14.4" thickBot="1">
      <c r="B85" s="65" t="s">
        <v>432</v>
      </c>
      <c r="C85" s="66"/>
      <c r="D85" s="59"/>
      <c r="E85" s="462">
        <f>SUBTOTAL(9,E82:E84)</f>
        <v>0</v>
      </c>
      <c r="F85" s="54"/>
      <c r="G85" s="463">
        <f>SUBTOTAL(9,G82:G84)</f>
        <v>0</v>
      </c>
      <c r="H85" s="463">
        <f t="shared" ref="H85:L85" si="32">SUBTOTAL(9,H82:H84)</f>
        <v>0</v>
      </c>
      <c r="I85" s="463">
        <f t="shared" si="32"/>
        <v>0</v>
      </c>
      <c r="J85" s="463">
        <f t="shared" si="32"/>
        <v>0</v>
      </c>
      <c r="K85" s="463">
        <f t="shared" si="32"/>
        <v>0</v>
      </c>
      <c r="L85" s="463">
        <f t="shared" si="32"/>
        <v>0</v>
      </c>
      <c r="M85" s="230">
        <f>E85-SUM(G85:L85)</f>
        <v>0</v>
      </c>
      <c r="N85" s="607"/>
      <c r="O85" s="608"/>
      <c r="P85" s="608"/>
      <c r="Q85" s="608"/>
      <c r="R85" s="609"/>
    </row>
    <row r="86" spans="2:19" ht="14.25" customHeight="1">
      <c r="B86" s="73"/>
      <c r="C86" s="74"/>
      <c r="D86" s="59"/>
      <c r="E86" s="75"/>
      <c r="G86" s="75"/>
      <c r="H86" s="75"/>
      <c r="I86" s="75"/>
      <c r="J86" s="75"/>
      <c r="K86" s="75"/>
      <c r="L86" s="75"/>
      <c r="M86" s="75"/>
      <c r="N86" s="75"/>
      <c r="O86" s="75"/>
      <c r="P86" s="75"/>
      <c r="Q86" s="75"/>
      <c r="R86" s="75"/>
    </row>
    <row r="87" spans="2:19" ht="14.25" customHeight="1">
      <c r="B87" s="65" t="s">
        <v>271</v>
      </c>
      <c r="D87" s="59"/>
      <c r="E87" s="70"/>
      <c r="F87" s="70"/>
      <c r="G87" s="70"/>
      <c r="H87" s="70"/>
      <c r="I87" s="70"/>
      <c r="J87" s="70"/>
      <c r="K87" s="70"/>
      <c r="L87" s="70"/>
      <c r="M87" s="70"/>
      <c r="N87" s="70"/>
      <c r="O87" s="70"/>
      <c r="P87" s="70"/>
      <c r="Q87" s="70"/>
      <c r="R87" s="70"/>
      <c r="S87" s="70"/>
    </row>
    <row r="88" spans="2:19" ht="14.25" customHeight="1" outlineLevel="1">
      <c r="B88" s="460">
        <v>36001</v>
      </c>
      <c r="C88" s="458" t="s">
        <v>270</v>
      </c>
      <c r="D88" s="59"/>
      <c r="E88" s="461">
        <f>SUM(G88:L88)</f>
        <v>0</v>
      </c>
      <c r="F88" s="228"/>
      <c r="G88" s="461"/>
      <c r="H88" s="461"/>
      <c r="I88" s="461"/>
      <c r="J88" s="461"/>
      <c r="K88" s="461"/>
      <c r="L88" s="461"/>
      <c r="M88" s="230">
        <f t="shared" ref="M88:M94" si="33">E88-SUM(G88:L88)</f>
        <v>0</v>
      </c>
      <c r="N88" s="607"/>
      <c r="O88" s="608"/>
      <c r="P88" s="608"/>
      <c r="Q88" s="608"/>
      <c r="R88" s="609"/>
    </row>
    <row r="89" spans="2:19" ht="14.25" customHeight="1" outlineLevel="1">
      <c r="B89" s="460">
        <v>36011</v>
      </c>
      <c r="C89" s="458" t="s">
        <v>272</v>
      </c>
      <c r="D89" s="59"/>
      <c r="E89" s="461">
        <f t="shared" ref="E89:E94" si="34">SUM(G89:L89)</f>
        <v>0</v>
      </c>
      <c r="F89" s="228"/>
      <c r="G89" s="461"/>
      <c r="H89" s="461"/>
      <c r="I89" s="461"/>
      <c r="J89" s="461"/>
      <c r="K89" s="461"/>
      <c r="L89" s="461"/>
      <c r="M89" s="230">
        <f t="shared" si="33"/>
        <v>0</v>
      </c>
      <c r="N89" s="471"/>
      <c r="O89" s="477"/>
      <c r="P89" s="477"/>
      <c r="Q89" s="477"/>
      <c r="R89" s="478"/>
    </row>
    <row r="90" spans="2:19" ht="14.25" customHeight="1" outlineLevel="1">
      <c r="B90" s="460">
        <v>36012</v>
      </c>
      <c r="C90" s="458" t="s">
        <v>265</v>
      </c>
      <c r="D90" s="59"/>
      <c r="E90" s="461">
        <f t="shared" si="34"/>
        <v>0</v>
      </c>
      <c r="F90" s="228"/>
      <c r="G90" s="461"/>
      <c r="H90" s="461"/>
      <c r="I90" s="461"/>
      <c r="J90" s="461"/>
      <c r="K90" s="461"/>
      <c r="L90" s="461"/>
      <c r="M90" s="230">
        <f t="shared" si="33"/>
        <v>0</v>
      </c>
      <c r="N90" s="471"/>
      <c r="O90" s="477"/>
      <c r="P90" s="477"/>
      <c r="Q90" s="477"/>
      <c r="R90" s="478"/>
    </row>
    <row r="91" spans="2:19" ht="14.25" customHeight="1" outlineLevel="1">
      <c r="B91" s="460">
        <v>36020</v>
      </c>
      <c r="C91" s="458" t="s">
        <v>273</v>
      </c>
      <c r="D91" s="59"/>
      <c r="E91" s="461">
        <f t="shared" si="34"/>
        <v>0</v>
      </c>
      <c r="F91" s="228"/>
      <c r="G91" s="461"/>
      <c r="H91" s="461"/>
      <c r="I91" s="461"/>
      <c r="J91" s="461"/>
      <c r="K91" s="461"/>
      <c r="L91" s="461"/>
      <c r="M91" s="230">
        <f t="shared" si="33"/>
        <v>0</v>
      </c>
      <c r="N91" s="471"/>
      <c r="O91" s="477"/>
      <c r="P91" s="477"/>
      <c r="Q91" s="477"/>
      <c r="R91" s="478"/>
    </row>
    <row r="92" spans="2:19" ht="14.25" customHeight="1" outlineLevel="1">
      <c r="B92" s="460">
        <v>40301</v>
      </c>
      <c r="C92" s="458" t="s">
        <v>274</v>
      </c>
      <c r="D92" s="59"/>
      <c r="E92" s="461">
        <f t="shared" si="34"/>
        <v>0</v>
      </c>
      <c r="F92" s="228"/>
      <c r="G92" s="461"/>
      <c r="H92" s="461"/>
      <c r="I92" s="461"/>
      <c r="J92" s="461"/>
      <c r="K92" s="461"/>
      <c r="L92" s="461"/>
      <c r="M92" s="230">
        <f t="shared" si="33"/>
        <v>0</v>
      </c>
      <c r="N92" s="471"/>
      <c r="O92" s="477"/>
      <c r="P92" s="477"/>
      <c r="Q92" s="477"/>
      <c r="R92" s="478"/>
    </row>
    <row r="93" spans="2:19" ht="14.25" customHeight="1" outlineLevel="1">
      <c r="B93" s="460">
        <v>40302</v>
      </c>
      <c r="C93" s="458" t="s">
        <v>275</v>
      </c>
      <c r="D93" s="59"/>
      <c r="E93" s="461">
        <f t="shared" si="34"/>
        <v>0</v>
      </c>
      <c r="F93" s="228"/>
      <c r="G93" s="461"/>
      <c r="H93" s="461"/>
      <c r="I93" s="461"/>
      <c r="J93" s="461"/>
      <c r="K93" s="461"/>
      <c r="L93" s="461"/>
      <c r="M93" s="230">
        <f t="shared" si="33"/>
        <v>0</v>
      </c>
      <c r="N93" s="471"/>
      <c r="O93" s="477"/>
      <c r="P93" s="477"/>
      <c r="Q93" s="477"/>
      <c r="R93" s="478"/>
    </row>
    <row r="94" spans="2:19" ht="14.25" customHeight="1" outlineLevel="1">
      <c r="B94" s="460">
        <v>40303</v>
      </c>
      <c r="C94" s="458" t="s">
        <v>276</v>
      </c>
      <c r="D94" s="59"/>
      <c r="E94" s="461">
        <f t="shared" si="34"/>
        <v>0</v>
      </c>
      <c r="F94" s="228"/>
      <c r="G94" s="461"/>
      <c r="H94" s="461"/>
      <c r="I94" s="461"/>
      <c r="J94" s="461"/>
      <c r="K94" s="461"/>
      <c r="L94" s="461"/>
      <c r="M94" s="230">
        <f t="shared" si="33"/>
        <v>0</v>
      </c>
      <c r="N94" s="471"/>
      <c r="O94" s="477"/>
      <c r="P94" s="477"/>
      <c r="Q94" s="477"/>
      <c r="R94" s="478"/>
    </row>
    <row r="95" spans="2:19" ht="14.25" customHeight="1" outlineLevel="1" thickBot="1">
      <c r="B95" s="95" t="s">
        <v>433</v>
      </c>
      <c r="C95" s="74"/>
      <c r="D95" s="59"/>
      <c r="E95" s="462">
        <f>SUBTOTAL(9,E88:E94)</f>
        <v>0</v>
      </c>
      <c r="F95" s="228"/>
      <c r="G95" s="463">
        <f>SUBTOTAL(9,G88:G94)</f>
        <v>0</v>
      </c>
      <c r="H95" s="463">
        <f t="shared" ref="H95:L95" si="35">SUBTOTAL(9,H88:H94)</f>
        <v>0</v>
      </c>
      <c r="I95" s="463">
        <f t="shared" si="35"/>
        <v>0</v>
      </c>
      <c r="J95" s="463">
        <f t="shared" si="35"/>
        <v>0</v>
      </c>
      <c r="K95" s="463">
        <f t="shared" si="35"/>
        <v>0</v>
      </c>
      <c r="L95" s="463">
        <f t="shared" si="35"/>
        <v>0</v>
      </c>
      <c r="M95" s="93">
        <v>0</v>
      </c>
      <c r="N95" s="94"/>
      <c r="O95" s="94"/>
      <c r="P95" s="94"/>
      <c r="Q95" s="94"/>
      <c r="R95" s="94"/>
    </row>
    <row r="96" spans="2:19" ht="14.25" customHeight="1" outlineLevel="1">
      <c r="B96" s="73"/>
      <c r="C96" s="74"/>
      <c r="D96" s="59"/>
      <c r="E96" s="92"/>
      <c r="F96" s="228"/>
      <c r="G96" s="92"/>
      <c r="H96" s="92"/>
      <c r="I96" s="92"/>
      <c r="J96" s="92"/>
      <c r="K96" s="92"/>
      <c r="L96" s="92"/>
      <c r="M96" s="93"/>
      <c r="N96" s="94"/>
      <c r="O96" s="94"/>
      <c r="P96" s="94"/>
      <c r="Q96" s="94"/>
      <c r="R96" s="94"/>
    </row>
    <row r="97" spans="2:19" ht="14.25" customHeight="1" outlineLevel="1">
      <c r="B97" s="73"/>
      <c r="C97" s="74"/>
      <c r="D97" s="59"/>
      <c r="E97" s="92"/>
      <c r="F97" s="228"/>
      <c r="G97" s="92"/>
      <c r="H97" s="92"/>
      <c r="I97" s="92"/>
      <c r="J97" s="92"/>
      <c r="K97" s="92"/>
      <c r="L97" s="92"/>
      <c r="M97" s="93"/>
      <c r="N97" s="94"/>
      <c r="O97" s="94"/>
      <c r="P97" s="94"/>
      <c r="Q97" s="94"/>
      <c r="R97" s="94"/>
    </row>
    <row r="98" spans="2:19" ht="14.25" customHeight="1">
      <c r="B98" s="72" t="s">
        <v>251</v>
      </c>
      <c r="C98" s="70"/>
      <c r="D98" s="59"/>
      <c r="E98" s="70"/>
      <c r="F98" s="70"/>
      <c r="G98" s="70"/>
      <c r="H98" s="70"/>
      <c r="I98" s="70"/>
      <c r="J98" s="70"/>
      <c r="K98" s="70"/>
      <c r="L98" s="70"/>
      <c r="M98" s="70"/>
      <c r="N98" s="70"/>
      <c r="O98" s="70"/>
      <c r="P98" s="70"/>
      <c r="Q98" s="70"/>
      <c r="R98" s="70"/>
      <c r="S98" s="70"/>
    </row>
    <row r="99" spans="2:19" ht="14.25" customHeight="1" outlineLevel="1">
      <c r="B99" s="460">
        <v>36301</v>
      </c>
      <c r="C99" s="458" t="s">
        <v>277</v>
      </c>
      <c r="D99" s="59"/>
      <c r="E99" s="461">
        <f>SUM(G99:L99)</f>
        <v>0</v>
      </c>
      <c r="F99" s="228"/>
      <c r="G99" s="461"/>
      <c r="H99" s="461"/>
      <c r="I99" s="461"/>
      <c r="J99" s="461"/>
      <c r="K99" s="461"/>
      <c r="L99" s="461"/>
      <c r="M99" s="230">
        <f t="shared" ref="M99:M120" si="36">E99-SUM(G99:L99)</f>
        <v>0</v>
      </c>
      <c r="N99" s="607"/>
      <c r="O99" s="608"/>
      <c r="P99" s="608"/>
      <c r="Q99" s="608"/>
      <c r="R99" s="609"/>
    </row>
    <row r="100" spans="2:19" ht="14.25" customHeight="1" outlineLevel="1">
      <c r="B100" s="460">
        <v>37201</v>
      </c>
      <c r="C100" s="458" t="s">
        <v>278</v>
      </c>
      <c r="D100" s="59"/>
      <c r="E100" s="461">
        <f t="shared" ref="E100:E109" si="37">SUM(G100:L100)</f>
        <v>0</v>
      </c>
      <c r="F100" s="228"/>
      <c r="G100" s="461"/>
      <c r="H100" s="461"/>
      <c r="I100" s="461"/>
      <c r="J100" s="461"/>
      <c r="K100" s="461"/>
      <c r="L100" s="461"/>
      <c r="M100" s="230">
        <f t="shared" si="36"/>
        <v>0</v>
      </c>
      <c r="N100" s="471"/>
      <c r="O100" s="477"/>
      <c r="P100" s="477"/>
      <c r="Q100" s="477"/>
      <c r="R100" s="478"/>
    </row>
    <row r="101" spans="2:19" ht="14.25" customHeight="1" outlineLevel="1">
      <c r="B101" s="460">
        <v>37250</v>
      </c>
      <c r="C101" s="458" t="s">
        <v>279</v>
      </c>
      <c r="D101" s="59"/>
      <c r="E101" s="461">
        <f t="shared" si="37"/>
        <v>0</v>
      </c>
      <c r="F101" s="228"/>
      <c r="G101" s="461"/>
      <c r="H101" s="461"/>
      <c r="I101" s="461"/>
      <c r="J101" s="461"/>
      <c r="K101" s="461"/>
      <c r="L101" s="461"/>
      <c r="M101" s="230">
        <f t="shared" si="36"/>
        <v>0</v>
      </c>
      <c r="N101" s="471"/>
      <c r="O101" s="477"/>
      <c r="P101" s="477"/>
      <c r="Q101" s="477"/>
      <c r="R101" s="478"/>
    </row>
    <row r="102" spans="2:19" ht="14.25" customHeight="1" outlineLevel="1">
      <c r="B102" s="460">
        <v>37301</v>
      </c>
      <c r="C102" s="458" t="s">
        <v>280</v>
      </c>
      <c r="D102" s="59"/>
      <c r="E102" s="461">
        <f t="shared" si="37"/>
        <v>0</v>
      </c>
      <c r="F102" s="228"/>
      <c r="G102" s="461"/>
      <c r="H102" s="461"/>
      <c r="I102" s="461"/>
      <c r="J102" s="461"/>
      <c r="K102" s="461"/>
      <c r="L102" s="461"/>
      <c r="M102" s="230">
        <f t="shared" si="36"/>
        <v>0</v>
      </c>
      <c r="N102" s="471"/>
      <c r="O102" s="477"/>
      <c r="P102" s="477"/>
      <c r="Q102" s="477"/>
      <c r="R102" s="478"/>
    </row>
    <row r="103" spans="2:19" ht="14.25" customHeight="1" outlineLevel="1">
      <c r="B103" s="460">
        <v>43104</v>
      </c>
      <c r="C103" s="458" t="s">
        <v>281</v>
      </c>
      <c r="D103" s="59"/>
      <c r="E103" s="461">
        <f t="shared" si="37"/>
        <v>0</v>
      </c>
      <c r="F103" s="228"/>
      <c r="G103" s="461"/>
      <c r="H103" s="461"/>
      <c r="I103" s="461"/>
      <c r="J103" s="461"/>
      <c r="K103" s="461"/>
      <c r="L103" s="461"/>
      <c r="M103" s="230">
        <f t="shared" si="36"/>
        <v>0</v>
      </c>
      <c r="N103" s="471"/>
      <c r="O103" s="477"/>
      <c r="P103" s="477"/>
      <c r="Q103" s="477"/>
      <c r="R103" s="478"/>
    </row>
    <row r="104" spans="2:19" ht="14.25" customHeight="1" outlineLevel="1">
      <c r="B104" s="460">
        <v>44101</v>
      </c>
      <c r="C104" s="458" t="s">
        <v>282</v>
      </c>
      <c r="D104" s="59"/>
      <c r="E104" s="461">
        <f t="shared" si="37"/>
        <v>0</v>
      </c>
      <c r="F104" s="228"/>
      <c r="G104" s="461"/>
      <c r="H104" s="461"/>
      <c r="I104" s="461"/>
      <c r="J104" s="461"/>
      <c r="K104" s="461"/>
      <c r="L104" s="461"/>
      <c r="M104" s="230">
        <f t="shared" si="36"/>
        <v>0</v>
      </c>
      <c r="N104" s="471"/>
      <c r="O104" s="477"/>
      <c r="P104" s="477"/>
      <c r="Q104" s="477"/>
      <c r="R104" s="478"/>
    </row>
    <row r="105" spans="2:19" ht="14.25" customHeight="1" outlineLevel="1">
      <c r="B105" s="460">
        <v>44102</v>
      </c>
      <c r="C105" s="458" t="s">
        <v>283</v>
      </c>
      <c r="D105" s="59"/>
      <c r="E105" s="461">
        <f t="shared" si="37"/>
        <v>0</v>
      </c>
      <c r="F105" s="228"/>
      <c r="G105" s="461"/>
      <c r="H105" s="461"/>
      <c r="I105" s="461"/>
      <c r="J105" s="461"/>
      <c r="K105" s="461"/>
      <c r="L105" s="461"/>
      <c r="M105" s="230">
        <f t="shared" si="36"/>
        <v>0</v>
      </c>
      <c r="N105" s="471"/>
      <c r="O105" s="477"/>
      <c r="P105" s="477"/>
      <c r="Q105" s="477"/>
      <c r="R105" s="478"/>
    </row>
    <row r="106" spans="2:19" ht="14.25" customHeight="1" outlineLevel="1">
      <c r="B106" s="460">
        <v>48101</v>
      </c>
      <c r="C106" s="458" t="s">
        <v>284</v>
      </c>
      <c r="D106" s="59"/>
      <c r="E106" s="461">
        <f t="shared" si="37"/>
        <v>0</v>
      </c>
      <c r="F106" s="228"/>
      <c r="G106" s="461"/>
      <c r="H106" s="461"/>
      <c r="I106" s="461"/>
      <c r="J106" s="461"/>
      <c r="K106" s="461"/>
      <c r="L106" s="461"/>
      <c r="M106" s="230">
        <f t="shared" si="36"/>
        <v>0</v>
      </c>
      <c r="N106" s="471"/>
      <c r="O106" s="477"/>
      <c r="P106" s="477"/>
      <c r="Q106" s="477"/>
      <c r="R106" s="478"/>
    </row>
    <row r="107" spans="2:19" ht="14.25" customHeight="1" outlineLevel="1">
      <c r="B107" s="460">
        <v>48102</v>
      </c>
      <c r="C107" s="458" t="s">
        <v>285</v>
      </c>
      <c r="D107" s="59"/>
      <c r="E107" s="461">
        <f t="shared" si="37"/>
        <v>0</v>
      </c>
      <c r="F107" s="228"/>
      <c r="G107" s="461"/>
      <c r="H107" s="461"/>
      <c r="I107" s="461"/>
      <c r="J107" s="461"/>
      <c r="K107" s="461"/>
      <c r="L107" s="461"/>
      <c r="M107" s="230">
        <f t="shared" si="36"/>
        <v>0</v>
      </c>
      <c r="N107" s="471"/>
      <c r="O107" s="477"/>
      <c r="P107" s="477"/>
      <c r="Q107" s="477"/>
      <c r="R107" s="478"/>
    </row>
    <row r="108" spans="2:19" ht="14.25" customHeight="1" outlineLevel="1">
      <c r="B108" s="460">
        <v>48103</v>
      </c>
      <c r="C108" s="458" t="s">
        <v>286</v>
      </c>
      <c r="D108" s="59"/>
      <c r="E108" s="461">
        <f t="shared" si="37"/>
        <v>0</v>
      </c>
      <c r="F108" s="228"/>
      <c r="G108" s="461"/>
      <c r="H108" s="461"/>
      <c r="I108" s="461"/>
      <c r="J108" s="461"/>
      <c r="K108" s="461"/>
      <c r="L108" s="461"/>
      <c r="M108" s="230">
        <f t="shared" si="36"/>
        <v>0</v>
      </c>
      <c r="N108" s="471"/>
      <c r="O108" s="477"/>
      <c r="P108" s="477"/>
      <c r="Q108" s="477"/>
      <c r="R108" s="478"/>
    </row>
    <row r="109" spans="2:19" ht="14.25" customHeight="1" outlineLevel="1">
      <c r="B109" s="460">
        <v>48104</v>
      </c>
      <c r="C109" s="458" t="s">
        <v>287</v>
      </c>
      <c r="D109" s="59"/>
      <c r="E109" s="461">
        <f t="shared" si="37"/>
        <v>0</v>
      </c>
      <c r="F109" s="228"/>
      <c r="G109" s="461"/>
      <c r="H109" s="461"/>
      <c r="I109" s="461"/>
      <c r="J109" s="461"/>
      <c r="K109" s="461"/>
      <c r="L109" s="461"/>
      <c r="M109" s="230">
        <f t="shared" si="36"/>
        <v>0</v>
      </c>
      <c r="N109" s="471"/>
      <c r="O109" s="477"/>
      <c r="P109" s="477"/>
      <c r="Q109" s="477"/>
      <c r="R109" s="478"/>
    </row>
    <row r="110" spans="2:19" ht="14.25" customHeight="1" outlineLevel="1">
      <c r="B110" s="460">
        <v>48105</v>
      </c>
      <c r="C110" s="458" t="s">
        <v>288</v>
      </c>
      <c r="D110" s="59"/>
      <c r="E110" s="461">
        <f t="shared" ref="E110:E119" si="38">SUM(G110:L110)</f>
        <v>0</v>
      </c>
      <c r="F110" s="228"/>
      <c r="G110" s="461"/>
      <c r="H110" s="461"/>
      <c r="I110" s="461"/>
      <c r="J110" s="461"/>
      <c r="K110" s="461"/>
      <c r="L110" s="461"/>
      <c r="M110" s="230">
        <f t="shared" si="36"/>
        <v>0</v>
      </c>
      <c r="N110" s="607"/>
      <c r="O110" s="608"/>
      <c r="P110" s="608"/>
      <c r="Q110" s="608"/>
      <c r="R110" s="609"/>
    </row>
    <row r="111" spans="2:19" ht="14.25" customHeight="1" outlineLevel="1">
      <c r="B111" s="460">
        <v>48106</v>
      </c>
      <c r="C111" s="458" t="s">
        <v>289</v>
      </c>
      <c r="D111" s="59"/>
      <c r="E111" s="461">
        <f t="shared" si="38"/>
        <v>0</v>
      </c>
      <c r="F111" s="228"/>
      <c r="G111" s="461"/>
      <c r="H111" s="461"/>
      <c r="I111" s="461"/>
      <c r="J111" s="461"/>
      <c r="K111" s="461"/>
      <c r="L111" s="461"/>
      <c r="M111" s="230">
        <f t="shared" si="36"/>
        <v>0</v>
      </c>
      <c r="N111" s="607"/>
      <c r="O111" s="608"/>
      <c r="P111" s="608"/>
      <c r="Q111" s="608"/>
      <c r="R111" s="609"/>
    </row>
    <row r="112" spans="2:19" ht="14.25" customHeight="1" outlineLevel="1">
      <c r="B112" s="460">
        <v>48107</v>
      </c>
      <c r="C112" s="458" t="s">
        <v>290</v>
      </c>
      <c r="D112" s="59"/>
      <c r="E112" s="461">
        <f t="shared" si="38"/>
        <v>0</v>
      </c>
      <c r="F112" s="228"/>
      <c r="G112" s="461"/>
      <c r="H112" s="461"/>
      <c r="I112" s="461"/>
      <c r="J112" s="461"/>
      <c r="K112" s="461"/>
      <c r="L112" s="461"/>
      <c r="M112" s="230">
        <f t="shared" si="36"/>
        <v>0</v>
      </c>
      <c r="N112" s="607"/>
      <c r="O112" s="608"/>
      <c r="P112" s="608"/>
      <c r="Q112" s="608"/>
      <c r="R112" s="609"/>
    </row>
    <row r="113" spans="2:19" outlineLevel="1">
      <c r="B113" s="460">
        <v>48210</v>
      </c>
      <c r="C113" s="458" t="s">
        <v>102</v>
      </c>
      <c r="D113" s="59"/>
      <c r="E113" s="461">
        <f t="shared" si="38"/>
        <v>0</v>
      </c>
      <c r="F113" s="228"/>
      <c r="G113" s="461"/>
      <c r="H113" s="461"/>
      <c r="I113" s="461"/>
      <c r="J113" s="461"/>
      <c r="K113" s="461"/>
      <c r="L113" s="461"/>
      <c r="M113" s="230">
        <f t="shared" si="36"/>
        <v>0</v>
      </c>
      <c r="N113" s="607"/>
      <c r="O113" s="608"/>
      <c r="P113" s="608"/>
      <c r="Q113" s="608"/>
      <c r="R113" s="609"/>
    </row>
    <row r="114" spans="2:19" ht="14.25" customHeight="1" outlineLevel="1">
      <c r="B114" s="460">
        <v>48501</v>
      </c>
      <c r="C114" s="458" t="s">
        <v>291</v>
      </c>
      <c r="D114" s="59"/>
      <c r="E114" s="461">
        <f t="shared" si="38"/>
        <v>0</v>
      </c>
      <c r="F114" s="228"/>
      <c r="G114" s="461"/>
      <c r="H114" s="461"/>
      <c r="I114" s="461"/>
      <c r="J114" s="461"/>
      <c r="K114" s="461"/>
      <c r="L114" s="461"/>
      <c r="M114" s="230">
        <f t="shared" si="36"/>
        <v>0</v>
      </c>
      <c r="N114" s="607"/>
      <c r="O114" s="608"/>
      <c r="P114" s="608"/>
      <c r="Q114" s="608"/>
      <c r="R114" s="609"/>
    </row>
    <row r="115" spans="2:19" ht="14.25" customHeight="1" outlineLevel="1">
      <c r="B115" s="460">
        <v>48502</v>
      </c>
      <c r="C115" s="458" t="s">
        <v>292</v>
      </c>
      <c r="D115" s="59"/>
      <c r="E115" s="461">
        <f t="shared" si="38"/>
        <v>0</v>
      </c>
      <c r="F115" s="228"/>
      <c r="G115" s="461"/>
      <c r="H115" s="461"/>
      <c r="I115" s="461"/>
      <c r="J115" s="461"/>
      <c r="K115" s="461"/>
      <c r="L115" s="461"/>
      <c r="M115" s="230">
        <f t="shared" si="36"/>
        <v>0</v>
      </c>
      <c r="N115" s="607"/>
      <c r="O115" s="608"/>
      <c r="P115" s="608"/>
      <c r="Q115" s="608"/>
      <c r="R115" s="609"/>
    </row>
    <row r="116" spans="2:19" ht="14.25" customHeight="1" outlineLevel="1">
      <c r="B116" s="460">
        <v>48504</v>
      </c>
      <c r="C116" s="458" t="s">
        <v>434</v>
      </c>
      <c r="D116" s="59"/>
      <c r="E116" s="461">
        <f t="shared" si="38"/>
        <v>0</v>
      </c>
      <c r="F116" s="228"/>
      <c r="G116" s="461"/>
      <c r="H116" s="461"/>
      <c r="I116" s="461"/>
      <c r="J116" s="461"/>
      <c r="K116" s="461"/>
      <c r="L116" s="461"/>
      <c r="M116" s="230">
        <f t="shared" si="36"/>
        <v>0</v>
      </c>
      <c r="N116" s="607"/>
      <c r="O116" s="608"/>
      <c r="P116" s="608"/>
      <c r="Q116" s="608"/>
      <c r="R116" s="609"/>
    </row>
    <row r="117" spans="2:19" ht="14.25" customHeight="1" outlineLevel="1">
      <c r="B117" s="460">
        <v>48521</v>
      </c>
      <c r="C117" s="458" t="s">
        <v>294</v>
      </c>
      <c r="D117" s="59"/>
      <c r="E117" s="461">
        <f t="shared" si="38"/>
        <v>0</v>
      </c>
      <c r="F117" s="228"/>
      <c r="G117" s="461"/>
      <c r="H117" s="461"/>
      <c r="I117" s="461"/>
      <c r="J117" s="461"/>
      <c r="K117" s="461"/>
      <c r="L117" s="461"/>
      <c r="M117" s="230">
        <f t="shared" si="36"/>
        <v>0</v>
      </c>
      <c r="N117" s="607"/>
      <c r="O117" s="608"/>
      <c r="P117" s="608"/>
      <c r="Q117" s="608"/>
      <c r="R117" s="609"/>
    </row>
    <row r="118" spans="2:19" ht="14.25" customHeight="1" outlineLevel="1">
      <c r="B118" s="460">
        <v>48522</v>
      </c>
      <c r="C118" s="458" t="s">
        <v>295</v>
      </c>
      <c r="D118" s="59"/>
      <c r="E118" s="461">
        <f t="shared" si="38"/>
        <v>0</v>
      </c>
      <c r="F118" s="228"/>
      <c r="G118" s="461"/>
      <c r="H118" s="461"/>
      <c r="I118" s="461"/>
      <c r="J118" s="461"/>
      <c r="K118" s="461"/>
      <c r="L118" s="461"/>
      <c r="M118" s="230">
        <f t="shared" si="36"/>
        <v>0</v>
      </c>
      <c r="N118" s="607"/>
      <c r="O118" s="608"/>
      <c r="P118" s="608"/>
      <c r="Q118" s="608"/>
      <c r="R118" s="609"/>
    </row>
    <row r="119" spans="2:19" ht="14.25" customHeight="1" outlineLevel="1">
      <c r="B119" s="460">
        <v>48523</v>
      </c>
      <c r="C119" s="458" t="s">
        <v>296</v>
      </c>
      <c r="D119" s="59"/>
      <c r="E119" s="461">
        <f t="shared" si="38"/>
        <v>0</v>
      </c>
      <c r="F119" s="228"/>
      <c r="G119" s="461"/>
      <c r="H119" s="461"/>
      <c r="I119" s="461"/>
      <c r="J119" s="461"/>
      <c r="K119" s="461"/>
      <c r="L119" s="461"/>
      <c r="M119" s="230">
        <f t="shared" si="36"/>
        <v>0</v>
      </c>
      <c r="N119" s="607"/>
      <c r="O119" s="608"/>
      <c r="P119" s="608"/>
      <c r="Q119" s="608"/>
      <c r="R119" s="609"/>
    </row>
    <row r="120" spans="2:19" ht="14.4" thickBot="1">
      <c r="B120" s="65" t="s">
        <v>435</v>
      </c>
      <c r="C120" s="66"/>
      <c r="D120" s="59"/>
      <c r="E120" s="462">
        <f>SUBTOTAL(9,E99:E119)</f>
        <v>0</v>
      </c>
      <c r="F120" s="54"/>
      <c r="G120" s="463">
        <f>SUBTOTAL(9,G99:G119)</f>
        <v>0</v>
      </c>
      <c r="H120" s="463">
        <f t="shared" ref="H120:L120" si="39">SUBTOTAL(9,H99:H119)</f>
        <v>0</v>
      </c>
      <c r="I120" s="463">
        <f t="shared" si="39"/>
        <v>0</v>
      </c>
      <c r="J120" s="463">
        <f t="shared" si="39"/>
        <v>0</v>
      </c>
      <c r="K120" s="463">
        <f t="shared" si="39"/>
        <v>0</v>
      </c>
      <c r="L120" s="463">
        <f t="shared" si="39"/>
        <v>0</v>
      </c>
      <c r="M120" s="230">
        <f t="shared" si="36"/>
        <v>0</v>
      </c>
      <c r="N120" s="607"/>
      <c r="O120" s="608"/>
      <c r="P120" s="608"/>
      <c r="Q120" s="608"/>
      <c r="R120" s="609"/>
    </row>
    <row r="121" spans="2:19" ht="14.25" customHeight="1">
      <c r="B121" s="73"/>
      <c r="C121" s="74"/>
      <c r="D121" s="59"/>
      <c r="E121" s="75"/>
      <c r="G121" s="75"/>
      <c r="H121" s="75"/>
      <c r="I121" s="75"/>
      <c r="J121" s="75"/>
      <c r="K121" s="75"/>
      <c r="L121" s="75"/>
      <c r="M121" s="75"/>
      <c r="N121" s="75"/>
      <c r="O121" s="75"/>
      <c r="P121" s="75"/>
      <c r="Q121" s="75"/>
      <c r="R121" s="75"/>
      <c r="S121" s="75"/>
    </row>
    <row r="122" spans="2:19" ht="14.25" customHeight="1">
      <c r="B122" s="72" t="s">
        <v>298</v>
      </c>
      <c r="C122" s="70"/>
      <c r="D122" s="59"/>
      <c r="E122" s="70"/>
      <c r="F122" s="70"/>
      <c r="G122" s="70"/>
      <c r="H122" s="70"/>
      <c r="I122" s="70"/>
      <c r="J122" s="70"/>
      <c r="K122" s="70"/>
      <c r="L122" s="70"/>
      <c r="M122" s="70"/>
      <c r="N122" s="70"/>
      <c r="O122" s="70"/>
      <c r="P122" s="70"/>
      <c r="Q122" s="70"/>
      <c r="R122" s="70"/>
      <c r="S122" s="70"/>
    </row>
    <row r="123" spans="2:19" ht="15" customHeight="1" outlineLevel="1">
      <c r="B123" s="460">
        <v>57613</v>
      </c>
      <c r="C123" s="458" t="s">
        <v>502</v>
      </c>
      <c r="D123" s="59"/>
      <c r="E123" s="461">
        <f>SUM(G123:L123)</f>
        <v>0</v>
      </c>
      <c r="F123" s="228"/>
      <c r="G123" s="461"/>
      <c r="H123" s="461"/>
      <c r="I123" s="461"/>
      <c r="J123" s="461"/>
      <c r="K123" s="461"/>
      <c r="L123" s="461"/>
      <c r="M123" s="230">
        <f>E123-SUM(G123:L123)</f>
        <v>0</v>
      </c>
      <c r="N123" s="607"/>
      <c r="O123" s="608"/>
      <c r="P123" s="608"/>
      <c r="Q123" s="608"/>
      <c r="R123" s="609"/>
    </row>
    <row r="124" spans="2:19" ht="15" customHeight="1" outlineLevel="1">
      <c r="B124" s="460">
        <v>57623</v>
      </c>
      <c r="C124" s="458" t="s">
        <v>503</v>
      </c>
      <c r="D124" s="59"/>
      <c r="E124" s="461">
        <f>SUM(G124:L124)</f>
        <v>0</v>
      </c>
      <c r="F124" s="228"/>
      <c r="G124" s="461"/>
      <c r="H124" s="461"/>
      <c r="I124" s="461"/>
      <c r="J124" s="461"/>
      <c r="K124" s="461"/>
      <c r="L124" s="461"/>
      <c r="M124" s="230">
        <f>E124-SUM(G124:L124)</f>
        <v>0</v>
      </c>
      <c r="N124" s="607"/>
      <c r="O124" s="608"/>
      <c r="P124" s="608"/>
      <c r="Q124" s="608"/>
      <c r="R124" s="609"/>
    </row>
    <row r="125" spans="2:19" ht="14.4" thickBot="1">
      <c r="B125" s="65" t="s">
        <v>436</v>
      </c>
      <c r="C125" s="66"/>
      <c r="D125" s="59"/>
      <c r="E125" s="462">
        <f>SUBTOTAL(9,E123:E124)</f>
        <v>0</v>
      </c>
      <c r="F125" s="54"/>
      <c r="G125" s="463">
        <f>SUBTOTAL(9,G123:G124)</f>
        <v>0</v>
      </c>
      <c r="H125" s="463">
        <f t="shared" ref="H125:L125" si="40">SUBTOTAL(9,H123:H124)</f>
        <v>0</v>
      </c>
      <c r="I125" s="463">
        <f t="shared" si="40"/>
        <v>0</v>
      </c>
      <c r="J125" s="463">
        <f t="shared" si="40"/>
        <v>0</v>
      </c>
      <c r="K125" s="463">
        <f t="shared" si="40"/>
        <v>0</v>
      </c>
      <c r="L125" s="463">
        <f t="shared" si="40"/>
        <v>0</v>
      </c>
      <c r="M125" s="230">
        <f>E125-SUM(G125:L125)</f>
        <v>0</v>
      </c>
      <c r="N125" s="607"/>
      <c r="O125" s="608"/>
      <c r="P125" s="608"/>
      <c r="Q125" s="608"/>
      <c r="R125" s="609"/>
    </row>
    <row r="126" spans="2:19" ht="14.25" customHeight="1">
      <c r="B126" s="73"/>
      <c r="C126" s="74"/>
      <c r="D126" s="59"/>
      <c r="E126" s="75"/>
      <c r="G126" s="75"/>
      <c r="H126" s="75"/>
      <c r="I126" s="75"/>
      <c r="J126" s="75"/>
      <c r="K126" s="75"/>
      <c r="L126" s="75"/>
      <c r="M126" s="75"/>
      <c r="N126" s="75"/>
      <c r="O126" s="75"/>
      <c r="P126" s="75"/>
      <c r="Q126" s="75"/>
      <c r="R126" s="75"/>
      <c r="S126" s="75"/>
    </row>
    <row r="127" spans="2:19" ht="14.25" customHeight="1">
      <c r="B127" s="72" t="s">
        <v>183</v>
      </c>
      <c r="C127" s="70"/>
      <c r="D127" s="59"/>
      <c r="E127" s="75"/>
      <c r="G127" s="75"/>
      <c r="H127" s="75"/>
      <c r="I127" s="75"/>
      <c r="J127" s="75"/>
      <c r="K127" s="75"/>
      <c r="L127" s="75"/>
      <c r="M127" s="75"/>
      <c r="N127" s="75"/>
      <c r="O127" s="75"/>
      <c r="P127" s="75"/>
      <c r="Q127" s="75"/>
      <c r="R127" s="75"/>
    </row>
    <row r="128" spans="2:19" ht="14.25" customHeight="1" thickBot="1">
      <c r="B128" s="466">
        <v>36901</v>
      </c>
      <c r="C128" s="459" t="s">
        <v>301</v>
      </c>
      <c r="D128" s="59"/>
      <c r="E128" s="462">
        <f>SUBTOTAL(9,E33:E127)*$F$4</f>
        <v>0</v>
      </c>
      <c r="G128" s="462">
        <f>SUBTOTAL(9,G33:G127)*$F$4</f>
        <v>0</v>
      </c>
      <c r="H128" s="462">
        <f t="shared" ref="H128:L128" si="41">SUBTOTAL(9,H33:H127)*$F$4</f>
        <v>0</v>
      </c>
      <c r="I128" s="462">
        <f t="shared" si="41"/>
        <v>0</v>
      </c>
      <c r="J128" s="462">
        <f t="shared" si="41"/>
        <v>0</v>
      </c>
      <c r="K128" s="462">
        <f t="shared" si="41"/>
        <v>0</v>
      </c>
      <c r="L128" s="462">
        <f t="shared" si="41"/>
        <v>0</v>
      </c>
      <c r="M128" s="231">
        <f>E128-SUM(G128:L128)</f>
        <v>0</v>
      </c>
      <c r="N128" s="6"/>
      <c r="O128" s="6"/>
      <c r="P128" s="6"/>
      <c r="Q128" s="6"/>
      <c r="R128" s="6"/>
    </row>
    <row r="129" spans="1:19" ht="14.25" customHeight="1">
      <c r="B129" s="71"/>
      <c r="C129" s="71"/>
      <c r="D129" s="59"/>
      <c r="E129" s="467"/>
      <c r="G129" s="467"/>
      <c r="H129" s="467"/>
      <c r="I129" s="467"/>
      <c r="J129" s="467"/>
      <c r="K129" s="467"/>
      <c r="L129" s="467"/>
      <c r="N129" s="6"/>
      <c r="O129" s="6"/>
      <c r="P129" s="6"/>
      <c r="Q129" s="6"/>
      <c r="R129" s="6"/>
    </row>
    <row r="130" spans="1:19" ht="14.25" customHeight="1" thickBot="1">
      <c r="B130" s="65" t="s">
        <v>440</v>
      </c>
      <c r="C130" s="65"/>
      <c r="D130" s="59"/>
      <c r="E130" s="462">
        <f>SUBTOTAL(9,E38:E125)</f>
        <v>0</v>
      </c>
      <c r="F130" s="96"/>
      <c r="G130" s="462">
        <f>SUBTOTAL(9,G38:G125)</f>
        <v>0</v>
      </c>
      <c r="H130" s="462">
        <f t="shared" ref="H130:L130" si="42">SUBTOTAL(9,H38:H125)</f>
        <v>0</v>
      </c>
      <c r="I130" s="462">
        <f t="shared" si="42"/>
        <v>0</v>
      </c>
      <c r="J130" s="462">
        <f t="shared" si="42"/>
        <v>0</v>
      </c>
      <c r="K130" s="462">
        <f t="shared" si="42"/>
        <v>0</v>
      </c>
      <c r="L130" s="462">
        <f t="shared" si="42"/>
        <v>0</v>
      </c>
      <c r="M130" s="231"/>
      <c r="N130" s="6"/>
      <c r="O130" s="6"/>
      <c r="P130" s="6"/>
      <c r="Q130" s="6"/>
      <c r="R130" s="6"/>
    </row>
    <row r="131" spans="1:19" ht="14.25" customHeight="1">
      <c r="B131" s="71"/>
      <c r="C131" s="71"/>
      <c r="D131" s="59"/>
      <c r="E131" s="9"/>
      <c r="G131" s="9"/>
      <c r="H131" s="9"/>
      <c r="I131" s="9"/>
      <c r="J131" s="9"/>
      <c r="K131" s="9"/>
      <c r="L131" s="9"/>
      <c r="N131" s="6"/>
      <c r="O131" s="6"/>
      <c r="P131" s="6"/>
      <c r="Q131" s="6"/>
      <c r="R131" s="6"/>
    </row>
    <row r="132" spans="1:19" ht="14.25" customHeight="1" thickBot="1">
      <c r="B132" s="65" t="s">
        <v>442</v>
      </c>
      <c r="C132" s="65"/>
      <c r="D132" s="76"/>
      <c r="E132" s="462">
        <f>(E130+E33)+E128</f>
        <v>0</v>
      </c>
      <c r="F132" s="96"/>
      <c r="G132" s="462">
        <f>(G130+G33)+G128</f>
        <v>0</v>
      </c>
      <c r="H132" s="462">
        <f t="shared" ref="H132:L132" si="43">(H130+H33)+H128</f>
        <v>0</v>
      </c>
      <c r="I132" s="462">
        <f t="shared" si="43"/>
        <v>0</v>
      </c>
      <c r="J132" s="462">
        <f t="shared" si="43"/>
        <v>0</v>
      </c>
      <c r="K132" s="462">
        <f t="shared" si="43"/>
        <v>0</v>
      </c>
      <c r="L132" s="462">
        <f t="shared" si="43"/>
        <v>0</v>
      </c>
      <c r="M132" s="231"/>
      <c r="N132" s="6"/>
      <c r="O132" s="6"/>
      <c r="P132" s="6"/>
      <c r="Q132" s="6"/>
      <c r="R132" s="6"/>
    </row>
    <row r="133" spans="1:19" ht="19.5" customHeight="1">
      <c r="B133" s="66"/>
      <c r="C133" s="66"/>
      <c r="D133" s="59"/>
      <c r="E133" s="10"/>
      <c r="G133" s="10"/>
      <c r="H133" s="10"/>
      <c r="I133" s="10"/>
      <c r="J133" s="10"/>
      <c r="K133" s="10"/>
      <c r="L133" s="10"/>
      <c r="N133" s="6"/>
      <c r="O133" s="6"/>
      <c r="P133" s="6"/>
      <c r="Q133" s="6"/>
      <c r="R133" s="6"/>
    </row>
    <row r="134" spans="1:19" ht="14.25" customHeight="1" thickBot="1">
      <c r="B134" s="65" t="s">
        <v>504</v>
      </c>
      <c r="C134" s="65"/>
      <c r="D134" s="59"/>
      <c r="E134" s="468">
        <f>E13-E132</f>
        <v>0</v>
      </c>
      <c r="G134" s="468">
        <f t="shared" ref="G134:L134" si="44">G13-G132</f>
        <v>0</v>
      </c>
      <c r="H134" s="468">
        <f t="shared" si="44"/>
        <v>0</v>
      </c>
      <c r="I134" s="468">
        <f t="shared" si="44"/>
        <v>0</v>
      </c>
      <c r="J134" s="468">
        <f t="shared" si="44"/>
        <v>0</v>
      </c>
      <c r="K134" s="468">
        <f t="shared" si="44"/>
        <v>0</v>
      </c>
      <c r="L134" s="468">
        <f t="shared" si="44"/>
        <v>0</v>
      </c>
      <c r="M134" s="231"/>
      <c r="N134" s="6"/>
      <c r="O134" s="6"/>
      <c r="P134" s="6"/>
      <c r="Q134" s="6"/>
      <c r="R134" s="6"/>
    </row>
    <row r="135" spans="1:19" ht="14.25" customHeight="1" thickTop="1">
      <c r="C135" s="65"/>
      <c r="D135" s="59"/>
      <c r="E135" s="75"/>
      <c r="G135" s="75"/>
      <c r="H135" s="75"/>
      <c r="I135" s="75"/>
      <c r="J135" s="75"/>
      <c r="K135" s="75"/>
      <c r="L135" s="75"/>
      <c r="M135" s="82"/>
      <c r="N135" s="6"/>
      <c r="O135" s="6"/>
      <c r="P135" s="6"/>
      <c r="Q135" s="6"/>
      <c r="R135" s="6"/>
    </row>
    <row r="136" spans="1:19" ht="14.25" customHeight="1">
      <c r="C136" s="66"/>
      <c r="D136" s="59"/>
      <c r="E136" s="75"/>
      <c r="G136" s="75"/>
      <c r="H136" s="75"/>
      <c r="I136" s="75"/>
      <c r="J136" s="75"/>
      <c r="K136" s="75"/>
      <c r="L136" s="75"/>
      <c r="N136" s="6"/>
      <c r="O136" s="6"/>
      <c r="P136" s="6"/>
      <c r="Q136" s="6"/>
      <c r="R136" s="6"/>
    </row>
    <row r="137" spans="1:19">
      <c r="C137" s="65"/>
      <c r="D137" s="59"/>
      <c r="E137" s="75"/>
      <c r="G137" s="75"/>
      <c r="H137" s="75"/>
      <c r="I137" s="75"/>
      <c r="J137" s="75"/>
      <c r="K137" s="75"/>
      <c r="L137" s="75"/>
      <c r="N137" s="6"/>
      <c r="O137" s="6"/>
      <c r="P137" s="6"/>
      <c r="Q137" s="6"/>
      <c r="R137" s="6"/>
    </row>
    <row r="138" spans="1:19" ht="21" customHeight="1">
      <c r="B138" s="68"/>
      <c r="C138" s="65"/>
      <c r="D138" s="59"/>
      <c r="E138" s="13"/>
      <c r="G138" s="13"/>
      <c r="N138" s="228"/>
      <c r="O138" s="228"/>
      <c r="P138" s="228"/>
      <c r="Q138" s="228"/>
      <c r="R138" s="228"/>
    </row>
    <row r="139" spans="1:19" ht="14.25" customHeight="1">
      <c r="B139" s="68"/>
      <c r="C139" s="65"/>
      <c r="D139" s="59"/>
      <c r="E139" s="13"/>
      <c r="G139" s="13"/>
      <c r="N139" s="228"/>
      <c r="O139" s="228"/>
      <c r="P139" s="228"/>
      <c r="Q139" s="228"/>
      <c r="R139" s="228"/>
    </row>
    <row r="140" spans="1:19" ht="14.25" customHeight="1">
      <c r="B140" s="68"/>
      <c r="C140" s="65"/>
      <c r="D140" s="59"/>
      <c r="E140" s="13"/>
      <c r="G140" s="13"/>
      <c r="N140" s="80"/>
      <c r="O140" s="80"/>
      <c r="P140" s="80"/>
      <c r="Q140" s="80"/>
      <c r="R140" s="80"/>
      <c r="S140" s="7"/>
    </row>
    <row r="141" spans="1:19" ht="14.25" customHeight="1">
      <c r="B141" s="68"/>
      <c r="C141" s="65"/>
      <c r="D141" s="59"/>
      <c r="E141" s="13"/>
      <c r="G141" s="13"/>
      <c r="N141" s="228"/>
      <c r="O141" s="228"/>
      <c r="P141" s="228"/>
      <c r="Q141" s="228"/>
      <c r="R141" s="228"/>
    </row>
    <row r="142" spans="1:19" ht="15" customHeight="1">
      <c r="B142" s="68"/>
      <c r="E142" s="77" t="s">
        <v>323</v>
      </c>
      <c r="G142" s="13"/>
      <c r="I142" s="77" t="s">
        <v>324</v>
      </c>
      <c r="J142" s="77"/>
      <c r="K142" s="77" t="s">
        <v>325</v>
      </c>
      <c r="L142" s="77" t="s">
        <v>325</v>
      </c>
      <c r="M142" s="82"/>
      <c r="N142" s="228"/>
      <c r="O142" s="228"/>
      <c r="P142" s="228"/>
      <c r="Q142" s="228"/>
      <c r="R142" s="228"/>
    </row>
    <row r="143" spans="1:19" ht="54" customHeight="1">
      <c r="B143" s="599" t="s">
        <v>326</v>
      </c>
      <c r="C143" s="600"/>
      <c r="D143" s="600"/>
      <c r="E143" s="601"/>
      <c r="F143" s="602"/>
      <c r="G143" s="602"/>
      <c r="H143" s="603"/>
      <c r="I143" s="604"/>
      <c r="J143" s="605"/>
      <c r="K143" s="475"/>
      <c r="L143" s="476"/>
      <c r="N143" s="228"/>
      <c r="O143" s="228"/>
      <c r="P143" s="228"/>
      <c r="Q143" s="228"/>
      <c r="R143" s="228"/>
    </row>
    <row r="144" spans="1:19" s="7" customFormat="1" ht="69.75" customHeight="1">
      <c r="A144" s="54"/>
      <c r="B144" s="599" t="s">
        <v>327</v>
      </c>
      <c r="C144" s="600"/>
      <c r="D144" s="600"/>
      <c r="E144" s="601"/>
      <c r="F144" s="602"/>
      <c r="G144" s="602"/>
      <c r="H144" s="603"/>
      <c r="I144" s="604"/>
      <c r="J144" s="605"/>
      <c r="K144" s="476"/>
      <c r="L144" s="476"/>
      <c r="M144" s="79"/>
      <c r="N144" s="228"/>
      <c r="O144" s="228"/>
      <c r="P144" s="228"/>
      <c r="Q144" s="228"/>
      <c r="R144" s="228"/>
      <c r="S144" s="6"/>
    </row>
    <row r="145" spans="3:21" ht="15" customHeight="1">
      <c r="D145" s="78"/>
    </row>
    <row r="146" spans="3:21">
      <c r="D146" s="78"/>
    </row>
    <row r="147" spans="3:21" ht="15" customHeight="1">
      <c r="D147" s="78"/>
    </row>
    <row r="149" spans="3:21" ht="15" customHeight="1"/>
    <row r="150" spans="3:21" ht="15" customHeight="1"/>
    <row r="151" spans="3:21" ht="14.25" customHeight="1"/>
    <row r="152" spans="3:21" ht="14.25" customHeight="1"/>
    <row r="153" spans="3:21" ht="14.25" customHeight="1"/>
    <row r="154" spans="3:21" s="51" customFormat="1" ht="14.25" customHeight="1">
      <c r="C154" s="52"/>
      <c r="D154" s="53"/>
      <c r="M154" s="79"/>
      <c r="S154" s="6"/>
      <c r="T154" s="6"/>
      <c r="U154" s="6"/>
    </row>
    <row r="155" spans="3:21" s="51" customFormat="1" ht="63.75" customHeight="1">
      <c r="C155" s="52"/>
      <c r="D155" s="53"/>
      <c r="M155" s="79"/>
      <c r="S155" s="6"/>
      <c r="T155" s="6"/>
      <c r="U155" s="6"/>
    </row>
    <row r="156" spans="3:21" s="51" customFormat="1" ht="84.75" customHeight="1">
      <c r="C156" s="52"/>
      <c r="D156" s="53"/>
      <c r="M156" s="79"/>
      <c r="S156" s="6"/>
      <c r="T156" s="6"/>
      <c r="U156" s="6"/>
    </row>
    <row r="157" spans="3:21" s="51" customFormat="1" ht="48.75" customHeight="1">
      <c r="C157" s="52"/>
      <c r="D157" s="53"/>
      <c r="M157" s="79"/>
      <c r="S157" s="6"/>
      <c r="T157" s="6"/>
      <c r="U157" s="6"/>
    </row>
  </sheetData>
  <mergeCells count="85">
    <mergeCell ref="B144:D144"/>
    <mergeCell ref="E144:H144"/>
    <mergeCell ref="I144:J144"/>
    <mergeCell ref="B143:D143"/>
    <mergeCell ref="E143:H143"/>
    <mergeCell ref="I143:J143"/>
    <mergeCell ref="N123:R123"/>
    <mergeCell ref="N124:R124"/>
    <mergeCell ref="N113:R113"/>
    <mergeCell ref="N114:R114"/>
    <mergeCell ref="N115:R115"/>
    <mergeCell ref="N116:R116"/>
    <mergeCell ref="N117:R117"/>
    <mergeCell ref="N125:R125"/>
    <mergeCell ref="N112:R112"/>
    <mergeCell ref="N76:R76"/>
    <mergeCell ref="N77:R77"/>
    <mergeCell ref="N78:R78"/>
    <mergeCell ref="N79:R79"/>
    <mergeCell ref="N82:R82"/>
    <mergeCell ref="N84:R84"/>
    <mergeCell ref="N85:R85"/>
    <mergeCell ref="N88:R88"/>
    <mergeCell ref="N99:R99"/>
    <mergeCell ref="N110:R110"/>
    <mergeCell ref="N111:R111"/>
    <mergeCell ref="N118:R118"/>
    <mergeCell ref="N119:R119"/>
    <mergeCell ref="N120:R120"/>
    <mergeCell ref="N75:R75"/>
    <mergeCell ref="N59:R59"/>
    <mergeCell ref="N60:R60"/>
    <mergeCell ref="N61:R61"/>
    <mergeCell ref="N63:R63"/>
    <mergeCell ref="N64:R64"/>
    <mergeCell ref="N65:R65"/>
    <mergeCell ref="N66:R66"/>
    <mergeCell ref="N67:R67"/>
    <mergeCell ref="N70:R70"/>
    <mergeCell ref="N71:R71"/>
    <mergeCell ref="N72:R72"/>
    <mergeCell ref="N58:R58"/>
    <mergeCell ref="N43:R43"/>
    <mergeCell ref="N44:R44"/>
    <mergeCell ref="N45:R45"/>
    <mergeCell ref="N46:R46"/>
    <mergeCell ref="N49:R49"/>
    <mergeCell ref="N50:R50"/>
    <mergeCell ref="N51:R51"/>
    <mergeCell ref="N52:R52"/>
    <mergeCell ref="N53:R53"/>
    <mergeCell ref="N55:R55"/>
    <mergeCell ref="N56:R56"/>
    <mergeCell ref="B33:C33"/>
    <mergeCell ref="N33:R33"/>
    <mergeCell ref="B35:C35"/>
    <mergeCell ref="N39:R39"/>
    <mergeCell ref="N40:R40"/>
    <mergeCell ref="N42:R42"/>
    <mergeCell ref="N26:R26"/>
    <mergeCell ref="N27:R27"/>
    <mergeCell ref="N28:R28"/>
    <mergeCell ref="N29:R29"/>
    <mergeCell ref="N31:R31"/>
    <mergeCell ref="N32:R32"/>
    <mergeCell ref="N25:R25"/>
    <mergeCell ref="N9:R9"/>
    <mergeCell ref="N10:R10"/>
    <mergeCell ref="N11:R11"/>
    <mergeCell ref="N12:R12"/>
    <mergeCell ref="N13:R13"/>
    <mergeCell ref="N16:R16"/>
    <mergeCell ref="N17:R17"/>
    <mergeCell ref="N18:R18"/>
    <mergeCell ref="N19:R19"/>
    <mergeCell ref="N20:R20"/>
    <mergeCell ref="N22:R22"/>
    <mergeCell ref="N2:R2"/>
    <mergeCell ref="F4:G4"/>
    <mergeCell ref="I4:J4"/>
    <mergeCell ref="K4:L4"/>
    <mergeCell ref="B6:B7"/>
    <mergeCell ref="C6:C7"/>
    <mergeCell ref="E6:E7"/>
    <mergeCell ref="N6:R6"/>
  </mergeCells>
  <conditionalFormatting sqref="E138:E141">
    <cfRule type="cellIs" dxfId="3" priority="2" operator="notEqual">
      <formula>0</formula>
    </cfRule>
  </conditionalFormatting>
  <conditionalFormatting sqref="G138:G142">
    <cfRule type="cellIs" dxfId="2" priority="1" operator="notEqual">
      <formula>0</formula>
    </cfRule>
  </conditionalFormatting>
  <dataValidations count="1">
    <dataValidation type="list" allowBlank="1" showInputMessage="1" showErrorMessage="1" sqref="F4" xr:uid="{C18B6D4C-7C11-4745-9827-649783F95C9F}">
      <formula1>LEVY</formula1>
    </dataValidation>
  </dataValidations>
  <pageMargins left="0.70866141732283472" right="0.70866141732283472" top="0.74803149606299213" bottom="0.74803149606299213" header="0.31496062992125984" footer="0.31496062992125984"/>
  <pageSetup paperSize="9" scale="50" fitToHeight="3" orientation="portrait" r:id="rId1"/>
  <rowBreaks count="1" manualBreakCount="1">
    <brk id="121" min="1"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83CD-2E12-4E8A-B23C-0EA560EBEF03}">
  <sheetPr codeName="Sheet9"/>
  <dimension ref="A1:U157"/>
  <sheetViews>
    <sheetView showGridLines="0" topLeftCell="A130" zoomScaleNormal="100" zoomScalePageLayoutView="130" workbookViewId="0">
      <selection activeCell="C138" sqref="C138"/>
    </sheetView>
  </sheetViews>
  <sheetFormatPr defaultColWidth="9.109375" defaultRowHeight="13.8" outlineLevelRow="1"/>
  <cols>
    <col min="1" max="1" width="2.44140625" style="51" customWidth="1"/>
    <col min="2" max="2" width="10.44140625" style="51" customWidth="1"/>
    <col min="3" max="3" width="56.5546875" style="52" customWidth="1"/>
    <col min="4" max="4" width="6.5546875" style="53" customWidth="1"/>
    <col min="5" max="5" width="18.44140625" style="51" customWidth="1"/>
    <col min="6" max="6" width="4" style="51" customWidth="1"/>
    <col min="7" max="7" width="12.5546875" style="51" customWidth="1"/>
    <col min="8" max="8" width="14.44140625" style="51" customWidth="1"/>
    <col min="9" max="9" width="12.5546875" style="51" customWidth="1"/>
    <col min="10" max="10" width="14.88671875" style="51" customWidth="1"/>
    <col min="11" max="12" width="12.5546875" style="51" customWidth="1"/>
    <col min="13" max="13" width="9.44140625" style="79" customWidth="1"/>
    <col min="14" max="14" width="28.44140625" style="51" customWidth="1"/>
    <col min="15" max="15" width="24.88671875" style="51" customWidth="1"/>
    <col min="16" max="16" width="14.44140625" style="51" customWidth="1"/>
    <col min="17" max="17" width="12.44140625" style="51" customWidth="1"/>
    <col min="18" max="18" width="9.109375" style="51"/>
    <col min="19" max="16384" width="9.109375" style="6"/>
  </cols>
  <sheetData>
    <row r="1" spans="1:19">
      <c r="N1" s="54"/>
    </row>
    <row r="2" spans="1:19" ht="41.25" customHeight="1">
      <c r="N2" s="606"/>
      <c r="O2" s="606"/>
      <c r="P2" s="606"/>
      <c r="Q2" s="606"/>
      <c r="R2" s="606"/>
    </row>
    <row r="3" spans="1:19" ht="18" thickBot="1">
      <c r="N3" s="90"/>
      <c r="O3" s="91"/>
      <c r="P3" s="90"/>
      <c r="Q3" s="90"/>
    </row>
    <row r="4" spans="1:19" ht="27" thickBot="1">
      <c r="B4" s="55"/>
      <c r="C4" s="55" t="s">
        <v>473</v>
      </c>
      <c r="D4" s="56"/>
      <c r="E4" s="57" t="s">
        <v>474</v>
      </c>
      <c r="F4" s="593">
        <v>0.1</v>
      </c>
      <c r="G4" s="594"/>
      <c r="H4" s="56"/>
      <c r="I4" s="595"/>
      <c r="J4" s="595"/>
      <c r="K4" s="596"/>
      <c r="L4" s="596"/>
      <c r="N4" s="90"/>
      <c r="O4" s="91"/>
      <c r="P4" s="90"/>
      <c r="Q4" s="90"/>
    </row>
    <row r="5" spans="1:19">
      <c r="B5" s="54"/>
      <c r="C5" s="54"/>
      <c r="D5" s="58"/>
      <c r="H5" s="54"/>
      <c r="M5" s="59"/>
      <c r="N5" s="54"/>
    </row>
    <row r="6" spans="1:19" ht="41.4">
      <c r="B6" s="597" t="s">
        <v>475</v>
      </c>
      <c r="C6" s="598" t="s">
        <v>219</v>
      </c>
      <c r="D6" s="60"/>
      <c r="E6" s="598" t="s">
        <v>476</v>
      </c>
      <c r="F6" s="54"/>
      <c r="G6" s="227" t="s">
        <v>477</v>
      </c>
      <c r="H6" s="227" t="s">
        <v>478</v>
      </c>
      <c r="I6" s="227" t="s">
        <v>479</v>
      </c>
      <c r="J6" s="227" t="s">
        <v>480</v>
      </c>
      <c r="K6" s="227" t="s">
        <v>481</v>
      </c>
      <c r="L6" s="227" t="s">
        <v>482</v>
      </c>
      <c r="N6" s="606"/>
      <c r="O6" s="606"/>
      <c r="P6" s="606"/>
      <c r="Q6" s="606"/>
      <c r="R6" s="606"/>
    </row>
    <row r="7" spans="1:19" ht="18" customHeight="1">
      <c r="B7" s="597"/>
      <c r="C7" s="597"/>
      <c r="D7" s="61"/>
      <c r="E7" s="597"/>
      <c r="G7" s="247" t="str">
        <f>'Summary Sheet'!B22</f>
        <v/>
      </c>
      <c r="H7" s="247" t="str">
        <f>'Summary Sheet'!C22</f>
        <v/>
      </c>
      <c r="I7" s="247" t="str">
        <f>'Summary Sheet'!D22</f>
        <v/>
      </c>
      <c r="J7" s="247" t="str">
        <f>'Summary Sheet'!E22</f>
        <v/>
      </c>
      <c r="K7" s="247" t="str">
        <f>'Summary Sheet'!F22</f>
        <v/>
      </c>
      <c r="L7" s="247" t="str">
        <f>'Summary Sheet'!G22</f>
        <v/>
      </c>
      <c r="M7" s="59"/>
      <c r="N7" s="63" t="s">
        <v>483</v>
      </c>
      <c r="O7" s="64">
        <f>E132</f>
        <v>0</v>
      </c>
      <c r="S7" s="51"/>
    </row>
    <row r="8" spans="1:19" ht="32.25" customHeight="1">
      <c r="B8" s="62" t="s">
        <v>484</v>
      </c>
      <c r="D8" s="59"/>
      <c r="E8" s="13"/>
      <c r="G8" s="13"/>
      <c r="H8" s="13"/>
      <c r="I8" s="13"/>
      <c r="J8" s="13"/>
      <c r="K8" s="13"/>
      <c r="L8" s="13"/>
      <c r="M8" s="83" t="s">
        <v>485</v>
      </c>
      <c r="N8" s="63" t="s">
        <v>486</v>
      </c>
      <c r="O8" s="64">
        <f>SUM(G132:L132)</f>
        <v>0</v>
      </c>
      <c r="S8" s="51"/>
    </row>
    <row r="9" spans="1:19" ht="15.6">
      <c r="B9" s="469" t="s">
        <v>487</v>
      </c>
      <c r="C9" s="458" t="s">
        <v>488</v>
      </c>
      <c r="D9" s="59"/>
      <c r="E9" s="470"/>
      <c r="G9" s="470"/>
      <c r="H9" s="470">
        <f>G137</f>
        <v>0</v>
      </c>
      <c r="I9" s="470">
        <f t="shared" ref="I9:L9" si="0">H137</f>
        <v>0</v>
      </c>
      <c r="J9" s="470">
        <f t="shared" si="0"/>
        <v>0</v>
      </c>
      <c r="K9" s="470">
        <f t="shared" si="0"/>
        <v>0</v>
      </c>
      <c r="L9" s="470">
        <f t="shared" si="0"/>
        <v>0</v>
      </c>
      <c r="M9" s="59"/>
      <c r="N9" s="610" t="s">
        <v>489</v>
      </c>
      <c r="O9" s="610"/>
      <c r="P9" s="610"/>
      <c r="Q9" s="610"/>
      <c r="R9" s="610"/>
    </row>
    <row r="10" spans="1:19" ht="14.4" thickBot="1">
      <c r="B10" s="469">
        <v>4150</v>
      </c>
      <c r="C10" s="458" t="s">
        <v>490</v>
      </c>
      <c r="D10" s="59"/>
      <c r="E10" s="462">
        <f>SUM(G10:L10)</f>
        <v>0</v>
      </c>
      <c r="F10" s="228"/>
      <c r="G10" s="461"/>
      <c r="H10" s="461"/>
      <c r="I10" s="461"/>
      <c r="J10" s="461"/>
      <c r="K10" s="461"/>
      <c r="L10" s="461"/>
      <c r="M10" s="230">
        <f>E10-SUM(G10:L10)</f>
        <v>0</v>
      </c>
      <c r="N10" s="607"/>
      <c r="O10" s="608"/>
      <c r="P10" s="608"/>
      <c r="Q10" s="608"/>
      <c r="R10" s="609"/>
    </row>
    <row r="11" spans="1:19" ht="14.4" thickBot="1">
      <c r="B11" s="469">
        <v>4450</v>
      </c>
      <c r="C11" s="458" t="s">
        <v>491</v>
      </c>
      <c r="D11" s="59"/>
      <c r="E11" s="462">
        <f>SUM(G11:L11)</f>
        <v>0</v>
      </c>
      <c r="F11" s="228"/>
      <c r="G11" s="461"/>
      <c r="H11" s="461"/>
      <c r="I11" s="461"/>
      <c r="J11" s="461"/>
      <c r="K11" s="461"/>
      <c r="L11" s="461"/>
      <c r="M11" s="230">
        <f t="shared" ref="M11:M13" si="1">E11-SUM(G11:L11)</f>
        <v>0</v>
      </c>
      <c r="N11" s="607"/>
      <c r="O11" s="608"/>
      <c r="P11" s="608"/>
      <c r="Q11" s="608"/>
      <c r="R11" s="609"/>
    </row>
    <row r="12" spans="1:19" ht="14.4" thickBot="1">
      <c r="B12" s="469">
        <v>4450</v>
      </c>
      <c r="C12" s="458" t="s">
        <v>492</v>
      </c>
      <c r="D12" s="59"/>
      <c r="E12" s="462">
        <f>SUM(G12:L12)</f>
        <v>0</v>
      </c>
      <c r="F12" s="228"/>
      <c r="G12" s="461"/>
      <c r="H12" s="461"/>
      <c r="I12" s="461"/>
      <c r="J12" s="461"/>
      <c r="K12" s="461"/>
      <c r="L12" s="461"/>
      <c r="M12" s="230">
        <f t="shared" si="1"/>
        <v>0</v>
      </c>
      <c r="N12" s="607"/>
      <c r="O12" s="608"/>
      <c r="P12" s="608"/>
      <c r="Q12" s="608"/>
      <c r="R12" s="609"/>
      <c r="S12" s="7"/>
    </row>
    <row r="13" spans="1:19" ht="14.4" thickBot="1">
      <c r="B13" s="65" t="s">
        <v>493</v>
      </c>
      <c r="C13" s="66"/>
      <c r="D13" s="59"/>
      <c r="E13" s="462">
        <f>SUM(G13:L13)</f>
        <v>0</v>
      </c>
      <c r="F13" s="54"/>
      <c r="G13" s="463">
        <f>SUM(G9:G12)</f>
        <v>0</v>
      </c>
      <c r="H13" s="463">
        <f>SUM(H9:H12)</f>
        <v>0</v>
      </c>
      <c r="I13" s="463">
        <f>SUM(I9:I12)</f>
        <v>0</v>
      </c>
      <c r="J13" s="463">
        <f t="shared" ref="J13:L13" si="2">SUM(J9:J12)</f>
        <v>0</v>
      </c>
      <c r="K13" s="463">
        <f t="shared" si="2"/>
        <v>0</v>
      </c>
      <c r="L13" s="463">
        <f t="shared" si="2"/>
        <v>0</v>
      </c>
      <c r="M13" s="231">
        <f t="shared" si="1"/>
        <v>0</v>
      </c>
      <c r="N13" s="607"/>
      <c r="O13" s="608"/>
      <c r="P13" s="608"/>
      <c r="Q13" s="608"/>
      <c r="R13" s="609"/>
    </row>
    <row r="14" spans="1:19" ht="15">
      <c r="B14" s="55"/>
      <c r="C14" s="55"/>
      <c r="D14" s="59"/>
      <c r="E14" s="12"/>
      <c r="G14" s="12"/>
      <c r="H14" s="12"/>
      <c r="I14" s="12"/>
      <c r="J14" s="12"/>
      <c r="K14" s="12"/>
      <c r="L14" s="12"/>
      <c r="M14" s="59"/>
      <c r="N14" s="228"/>
      <c r="O14" s="228"/>
      <c r="P14" s="228"/>
      <c r="Q14" s="228"/>
      <c r="R14" s="228"/>
      <c r="S14" s="7"/>
    </row>
    <row r="15" spans="1:19" s="7" customFormat="1" ht="26.25" customHeight="1">
      <c r="A15" s="54"/>
      <c r="B15" s="62" t="s">
        <v>494</v>
      </c>
      <c r="C15" s="52"/>
      <c r="D15" s="67" t="s">
        <v>495</v>
      </c>
      <c r="E15" s="12"/>
      <c r="F15" s="51"/>
      <c r="G15" s="12"/>
      <c r="H15" s="12"/>
      <c r="I15" s="12"/>
      <c r="J15" s="12"/>
      <c r="K15" s="12"/>
      <c r="L15" s="12"/>
      <c r="M15" s="68"/>
      <c r="N15" s="228"/>
      <c r="O15" s="228"/>
      <c r="P15" s="228"/>
      <c r="Q15" s="228"/>
      <c r="R15" s="228"/>
      <c r="S15" s="6"/>
    </row>
    <row r="16" spans="1:19" ht="24" customHeight="1" outlineLevel="1" thickBot="1">
      <c r="B16" s="460">
        <v>20101</v>
      </c>
      <c r="C16" s="458" t="s">
        <v>131</v>
      </c>
      <c r="D16" s="69">
        <v>0.27500000000000002</v>
      </c>
      <c r="E16" s="462">
        <f t="shared" ref="E16:E21" si="3">SUM(G16:L16)</f>
        <v>0</v>
      </c>
      <c r="F16" s="228"/>
      <c r="G16" s="461"/>
      <c r="H16" s="461"/>
      <c r="I16" s="461"/>
      <c r="J16" s="461"/>
      <c r="K16" s="461"/>
      <c r="L16" s="461"/>
      <c r="M16" s="230">
        <f>E16-SUM(G16:L16)</f>
        <v>0</v>
      </c>
      <c r="N16" s="607"/>
      <c r="O16" s="608"/>
      <c r="P16" s="608"/>
      <c r="Q16" s="608"/>
      <c r="R16" s="609"/>
    </row>
    <row r="17" spans="1:21" ht="24.75" customHeight="1" outlineLevel="1" thickBot="1">
      <c r="B17" s="460">
        <v>20102</v>
      </c>
      <c r="C17" s="458" t="s">
        <v>135</v>
      </c>
      <c r="D17" s="69">
        <v>0.27500000000000002</v>
      </c>
      <c r="E17" s="462">
        <f t="shared" si="3"/>
        <v>0</v>
      </c>
      <c r="F17" s="228"/>
      <c r="G17" s="461"/>
      <c r="H17" s="461"/>
      <c r="I17" s="461"/>
      <c r="J17" s="461"/>
      <c r="K17" s="461"/>
      <c r="L17" s="461"/>
      <c r="M17" s="230">
        <f t="shared" ref="M17:M22" si="4">E17-SUM(G17:L17)</f>
        <v>0</v>
      </c>
      <c r="N17" s="607"/>
      <c r="O17" s="608"/>
      <c r="P17" s="608"/>
      <c r="Q17" s="608"/>
      <c r="R17" s="609"/>
    </row>
    <row r="18" spans="1:21" s="7" customFormat="1" ht="14.25" customHeight="1" outlineLevel="1" thickBot="1">
      <c r="A18" s="54"/>
      <c r="B18" s="460">
        <v>20103</v>
      </c>
      <c r="C18" s="458" t="s">
        <v>139</v>
      </c>
      <c r="D18" s="69">
        <v>0.16300000000000001</v>
      </c>
      <c r="E18" s="462">
        <f t="shared" si="3"/>
        <v>0</v>
      </c>
      <c r="F18" s="228"/>
      <c r="G18" s="461"/>
      <c r="H18" s="461"/>
      <c r="I18" s="461"/>
      <c r="J18" s="461"/>
      <c r="K18" s="461"/>
      <c r="L18" s="461"/>
      <c r="M18" s="230">
        <f t="shared" si="4"/>
        <v>0</v>
      </c>
      <c r="N18" s="607"/>
      <c r="O18" s="608"/>
      <c r="P18" s="608"/>
      <c r="Q18" s="608"/>
      <c r="R18" s="609"/>
      <c r="S18" s="6"/>
    </row>
    <row r="19" spans="1:21" ht="15" outlineLevel="1" thickBot="1">
      <c r="B19" s="460">
        <v>20151</v>
      </c>
      <c r="C19" s="458" t="s">
        <v>142</v>
      </c>
      <c r="D19" s="69"/>
      <c r="E19" s="462">
        <f t="shared" si="3"/>
        <v>0</v>
      </c>
      <c r="G19" s="474">
        <f t="shared" ref="G19:L19" si="5">+ROUND($D$16*G16,0)</f>
        <v>0</v>
      </c>
      <c r="H19" s="474">
        <f t="shared" si="5"/>
        <v>0</v>
      </c>
      <c r="I19" s="474">
        <f t="shared" si="5"/>
        <v>0</v>
      </c>
      <c r="J19" s="474">
        <f t="shared" si="5"/>
        <v>0</v>
      </c>
      <c r="K19" s="474">
        <f t="shared" si="5"/>
        <v>0</v>
      </c>
      <c r="L19" s="474">
        <f t="shared" si="5"/>
        <v>0</v>
      </c>
      <c r="M19" s="230">
        <f t="shared" si="4"/>
        <v>0</v>
      </c>
      <c r="N19" s="607"/>
      <c r="O19" s="608"/>
      <c r="P19" s="608"/>
      <c r="Q19" s="608"/>
      <c r="R19" s="609"/>
      <c r="S19" s="11"/>
    </row>
    <row r="20" spans="1:21" ht="15" customHeight="1" outlineLevel="1" thickBot="1">
      <c r="B20" s="460">
        <v>20152</v>
      </c>
      <c r="C20" s="458" t="s">
        <v>137</v>
      </c>
      <c r="D20" s="69"/>
      <c r="E20" s="462">
        <f t="shared" si="3"/>
        <v>0</v>
      </c>
      <c r="G20" s="474">
        <f t="shared" ref="G20:L20" si="6">+ROUND($D$17*G17,0)</f>
        <v>0</v>
      </c>
      <c r="H20" s="474">
        <f t="shared" si="6"/>
        <v>0</v>
      </c>
      <c r="I20" s="474">
        <f t="shared" si="6"/>
        <v>0</v>
      </c>
      <c r="J20" s="474">
        <f t="shared" si="6"/>
        <v>0</v>
      </c>
      <c r="K20" s="474">
        <f t="shared" si="6"/>
        <v>0</v>
      </c>
      <c r="L20" s="474">
        <f t="shared" si="6"/>
        <v>0</v>
      </c>
      <c r="M20" s="230">
        <f t="shared" si="4"/>
        <v>0</v>
      </c>
      <c r="N20" s="607"/>
      <c r="O20" s="608"/>
      <c r="P20" s="608"/>
      <c r="Q20" s="608"/>
      <c r="R20" s="609"/>
      <c r="S20" s="11"/>
      <c r="T20" s="11"/>
      <c r="U20" s="11"/>
    </row>
    <row r="21" spans="1:21" ht="15" customHeight="1" outlineLevel="1" thickBot="1">
      <c r="B21" s="460">
        <v>20153</v>
      </c>
      <c r="C21" s="458" t="s">
        <v>141</v>
      </c>
      <c r="D21" s="69"/>
      <c r="E21" s="462">
        <f t="shared" si="3"/>
        <v>0</v>
      </c>
      <c r="G21" s="474">
        <f t="shared" ref="G21:L21" si="7">+ROUND($D$18*G18,0)</f>
        <v>0</v>
      </c>
      <c r="H21" s="474">
        <f t="shared" si="7"/>
        <v>0</v>
      </c>
      <c r="I21" s="474">
        <f t="shared" si="7"/>
        <v>0</v>
      </c>
      <c r="J21" s="474">
        <f t="shared" si="7"/>
        <v>0</v>
      </c>
      <c r="K21" s="474">
        <f t="shared" si="7"/>
        <v>0</v>
      </c>
      <c r="L21" s="474">
        <f t="shared" si="7"/>
        <v>0</v>
      </c>
      <c r="M21" s="230"/>
      <c r="N21" s="471"/>
      <c r="O21" s="477"/>
      <c r="P21" s="477"/>
      <c r="Q21" s="477"/>
      <c r="R21" s="478"/>
      <c r="S21" s="11"/>
      <c r="T21" s="11"/>
      <c r="U21" s="11"/>
    </row>
    <row r="22" spans="1:21" ht="14.4" thickBot="1">
      <c r="B22" s="65" t="s">
        <v>496</v>
      </c>
      <c r="C22" s="66"/>
      <c r="D22" s="59"/>
      <c r="E22" s="462">
        <f>SUBTOTAL(9,E16:E21)</f>
        <v>0</v>
      </c>
      <c r="F22" s="54"/>
      <c r="G22" s="463">
        <f>SUBTOTAL(9,G16:G21)</f>
        <v>0</v>
      </c>
      <c r="H22" s="463">
        <f t="shared" ref="H22:L22" si="8">SUBTOTAL(9,H16:H21)</f>
        <v>0</v>
      </c>
      <c r="I22" s="463">
        <f t="shared" si="8"/>
        <v>0</v>
      </c>
      <c r="J22" s="463">
        <f t="shared" si="8"/>
        <v>0</v>
      </c>
      <c r="K22" s="463">
        <f t="shared" si="8"/>
        <v>0</v>
      </c>
      <c r="L22" s="463">
        <f t="shared" si="8"/>
        <v>0</v>
      </c>
      <c r="M22" s="230">
        <f t="shared" si="4"/>
        <v>0</v>
      </c>
      <c r="N22" s="607"/>
      <c r="O22" s="608"/>
      <c r="P22" s="608"/>
      <c r="Q22" s="608"/>
      <c r="R22" s="609"/>
    </row>
    <row r="23" spans="1:21" ht="14.4">
      <c r="B23" s="55"/>
      <c r="C23" s="70"/>
      <c r="D23" s="59"/>
      <c r="E23" s="13"/>
      <c r="G23" s="13"/>
      <c r="H23" s="13"/>
      <c r="I23" s="13"/>
      <c r="J23" s="13"/>
      <c r="K23" s="13"/>
      <c r="L23" s="13"/>
      <c r="M23" s="13"/>
      <c r="N23" s="13"/>
      <c r="O23" s="13"/>
      <c r="P23" s="13"/>
      <c r="Q23" s="13"/>
      <c r="R23" s="13"/>
      <c r="T23" s="11"/>
      <c r="U23" s="11"/>
    </row>
    <row r="24" spans="1:21" ht="14.25" customHeight="1">
      <c r="B24" s="62" t="s">
        <v>497</v>
      </c>
      <c r="D24" s="59"/>
      <c r="E24" s="13"/>
      <c r="G24" s="13"/>
      <c r="H24" s="13"/>
      <c r="I24" s="13"/>
      <c r="J24" s="13"/>
      <c r="K24" s="13"/>
      <c r="L24" s="13"/>
      <c r="M24" s="13"/>
      <c r="N24" s="13"/>
      <c r="O24" s="13"/>
      <c r="P24" s="13"/>
      <c r="Q24" s="13"/>
      <c r="R24" s="13"/>
      <c r="T24" s="11"/>
      <c r="U24" s="11"/>
    </row>
    <row r="25" spans="1:21" ht="14.25" customHeight="1" outlineLevel="1" thickBot="1">
      <c r="B25" s="460">
        <v>20201</v>
      </c>
      <c r="C25" s="458" t="s">
        <v>151</v>
      </c>
      <c r="D25" s="69">
        <v>0.27500000000000002</v>
      </c>
      <c r="E25" s="462">
        <f t="shared" ref="E25:E27" si="9">SUM(G25:L25)</f>
        <v>0</v>
      </c>
      <c r="F25" s="228"/>
      <c r="G25" s="461"/>
      <c r="H25" s="461"/>
      <c r="I25" s="461"/>
      <c r="J25" s="461"/>
      <c r="K25" s="461"/>
      <c r="L25" s="461"/>
      <c r="M25" s="230">
        <f t="shared" ref="M25:M33" si="10">E25-SUM(G25:L25)</f>
        <v>0</v>
      </c>
      <c r="N25" s="607"/>
      <c r="O25" s="608"/>
      <c r="P25" s="608"/>
      <c r="Q25" s="608"/>
      <c r="R25" s="609"/>
    </row>
    <row r="26" spans="1:21" ht="14.25" customHeight="1" outlineLevel="1" thickBot="1">
      <c r="B26" s="460">
        <v>20202</v>
      </c>
      <c r="C26" s="458" t="s">
        <v>155</v>
      </c>
      <c r="D26" s="69">
        <v>0.2</v>
      </c>
      <c r="E26" s="462">
        <f t="shared" si="9"/>
        <v>0</v>
      </c>
      <c r="F26" s="228"/>
      <c r="G26" s="461"/>
      <c r="H26" s="461"/>
      <c r="I26" s="461"/>
      <c r="J26" s="461"/>
      <c r="K26" s="461"/>
      <c r="L26" s="461"/>
      <c r="M26" s="230">
        <f t="shared" si="10"/>
        <v>0</v>
      </c>
      <c r="N26" s="607"/>
      <c r="O26" s="608"/>
      <c r="P26" s="608"/>
      <c r="Q26" s="608"/>
      <c r="R26" s="609"/>
    </row>
    <row r="27" spans="1:21" ht="14.25" customHeight="1" outlineLevel="1" thickBot="1">
      <c r="B27" s="460">
        <v>20203</v>
      </c>
      <c r="C27" s="458" t="s">
        <v>157</v>
      </c>
      <c r="D27" s="69">
        <v>0.16300000000000001</v>
      </c>
      <c r="E27" s="462">
        <f t="shared" si="9"/>
        <v>0</v>
      </c>
      <c r="F27" s="228"/>
      <c r="G27" s="461"/>
      <c r="H27" s="461"/>
      <c r="I27" s="461"/>
      <c r="J27" s="461"/>
      <c r="K27" s="461"/>
      <c r="L27" s="461"/>
      <c r="M27" s="230">
        <f t="shared" si="10"/>
        <v>0</v>
      </c>
      <c r="N27" s="607"/>
      <c r="O27" s="608"/>
      <c r="P27" s="608"/>
      <c r="Q27" s="608"/>
      <c r="R27" s="609"/>
    </row>
    <row r="28" spans="1:21" ht="14.25" customHeight="1" outlineLevel="1" thickBot="1">
      <c r="B28" s="460">
        <v>20251</v>
      </c>
      <c r="C28" s="458" t="s">
        <v>159</v>
      </c>
      <c r="D28" s="59"/>
      <c r="E28" s="462">
        <f>SUM(G28:L28)</f>
        <v>0</v>
      </c>
      <c r="G28" s="474">
        <f t="shared" ref="G28:L28" si="11">+ROUND($D$25*G25,0)</f>
        <v>0</v>
      </c>
      <c r="H28" s="474">
        <f t="shared" si="11"/>
        <v>0</v>
      </c>
      <c r="I28" s="474">
        <f t="shared" si="11"/>
        <v>0</v>
      </c>
      <c r="J28" s="474">
        <f t="shared" si="11"/>
        <v>0</v>
      </c>
      <c r="K28" s="474">
        <f t="shared" si="11"/>
        <v>0</v>
      </c>
      <c r="L28" s="474">
        <f t="shared" si="11"/>
        <v>0</v>
      </c>
      <c r="M28" s="230">
        <f t="shared" si="10"/>
        <v>0</v>
      </c>
      <c r="N28" s="607"/>
      <c r="O28" s="608"/>
      <c r="P28" s="608"/>
      <c r="Q28" s="608"/>
      <c r="R28" s="609"/>
    </row>
    <row r="29" spans="1:21" ht="14.25" customHeight="1" outlineLevel="1" thickBot="1">
      <c r="B29" s="460">
        <v>20252</v>
      </c>
      <c r="C29" s="458" t="s">
        <v>161</v>
      </c>
      <c r="D29" s="59"/>
      <c r="E29" s="462">
        <f>SUM(G29:L29)</f>
        <v>0</v>
      </c>
      <c r="G29" s="474">
        <f>+ROUND($D$26*G26,0)</f>
        <v>0</v>
      </c>
      <c r="H29" s="474">
        <f>+ROUND((H26+H27)*$D26,0)</f>
        <v>0</v>
      </c>
      <c r="I29" s="474">
        <f>+ROUND((I26+I27)*$D26,0)</f>
        <v>0</v>
      </c>
      <c r="J29" s="474">
        <f>+ROUND((J26+J27)*$D26,0)</f>
        <v>0</v>
      </c>
      <c r="K29" s="474">
        <f>+ROUND((K26+K27)*$D26,0)</f>
        <v>0</v>
      </c>
      <c r="L29" s="474">
        <f>+ROUND((L26+L27)*$D26,0)</f>
        <v>0</v>
      </c>
      <c r="M29" s="230">
        <f t="shared" si="10"/>
        <v>0</v>
      </c>
      <c r="N29" s="607"/>
      <c r="O29" s="608"/>
      <c r="P29" s="608"/>
      <c r="Q29" s="608"/>
      <c r="R29" s="609"/>
    </row>
    <row r="30" spans="1:21" ht="14.25" customHeight="1" outlineLevel="1" thickBot="1">
      <c r="B30" s="460">
        <v>20253</v>
      </c>
      <c r="C30" s="458" t="s">
        <v>163</v>
      </c>
      <c r="D30" s="59"/>
      <c r="E30" s="462">
        <f>SUM(G30:L30)</f>
        <v>0</v>
      </c>
      <c r="G30" s="474">
        <f t="shared" ref="G30:L30" si="12">+ROUND($D$27*G27,0)</f>
        <v>0</v>
      </c>
      <c r="H30" s="474">
        <f t="shared" si="12"/>
        <v>0</v>
      </c>
      <c r="I30" s="474">
        <f t="shared" si="12"/>
        <v>0</v>
      </c>
      <c r="J30" s="474">
        <f t="shared" si="12"/>
        <v>0</v>
      </c>
      <c r="K30" s="474">
        <f t="shared" si="12"/>
        <v>0</v>
      </c>
      <c r="L30" s="474">
        <f t="shared" si="12"/>
        <v>0</v>
      </c>
      <c r="M30" s="230"/>
      <c r="N30" s="471"/>
      <c r="O30" s="477"/>
      <c r="P30" s="477"/>
      <c r="Q30" s="477"/>
      <c r="R30" s="478"/>
    </row>
    <row r="31" spans="1:21" ht="14.4" thickBot="1">
      <c r="B31" s="65" t="s">
        <v>498</v>
      </c>
      <c r="C31" s="66"/>
      <c r="D31" s="59"/>
      <c r="E31" s="462">
        <f>SUBTOTAL(9,E25:E30)</f>
        <v>0</v>
      </c>
      <c r="F31" s="54"/>
      <c r="G31" s="463">
        <f>SUBTOTAL(9,G25:G30)</f>
        <v>0</v>
      </c>
      <c r="H31" s="463">
        <f t="shared" ref="H31:L31" si="13">SUBTOTAL(9,H25:H30)</f>
        <v>0</v>
      </c>
      <c r="I31" s="463">
        <f t="shared" si="13"/>
        <v>0</v>
      </c>
      <c r="J31" s="463">
        <f t="shared" si="13"/>
        <v>0</v>
      </c>
      <c r="K31" s="463">
        <f t="shared" si="13"/>
        <v>0</v>
      </c>
      <c r="L31" s="463">
        <f t="shared" si="13"/>
        <v>0</v>
      </c>
      <c r="M31" s="230">
        <f t="shared" si="10"/>
        <v>0</v>
      </c>
      <c r="N31" s="607"/>
      <c r="O31" s="608"/>
      <c r="P31" s="608"/>
      <c r="Q31" s="608"/>
      <c r="R31" s="609"/>
    </row>
    <row r="32" spans="1:21" ht="14.25" customHeight="1" thickBot="1">
      <c r="B32" s="55"/>
      <c r="C32" s="66"/>
      <c r="D32" s="59"/>
      <c r="E32" s="8"/>
      <c r="G32" s="8"/>
      <c r="H32" s="8"/>
      <c r="I32" s="8"/>
      <c r="J32" s="8"/>
      <c r="K32" s="8"/>
      <c r="L32" s="8"/>
      <c r="M32" s="230">
        <f t="shared" si="10"/>
        <v>0</v>
      </c>
      <c r="N32" s="607"/>
      <c r="O32" s="608"/>
      <c r="P32" s="608"/>
      <c r="Q32" s="608"/>
      <c r="R32" s="609"/>
    </row>
    <row r="33" spans="2:19" ht="14.4" thickBot="1">
      <c r="B33" s="587" t="s">
        <v>499</v>
      </c>
      <c r="C33" s="588"/>
      <c r="D33" s="59"/>
      <c r="E33" s="462">
        <f t="shared" ref="E33:L33" si="14">SUM(E31+E22)</f>
        <v>0</v>
      </c>
      <c r="F33" s="462">
        <f t="shared" si="14"/>
        <v>0</v>
      </c>
      <c r="G33" s="462">
        <f t="shared" si="14"/>
        <v>0</v>
      </c>
      <c r="H33" s="462">
        <f t="shared" si="14"/>
        <v>0</v>
      </c>
      <c r="I33" s="462">
        <f t="shared" si="14"/>
        <v>0</v>
      </c>
      <c r="J33" s="462">
        <f t="shared" si="14"/>
        <v>0</v>
      </c>
      <c r="K33" s="462">
        <f t="shared" si="14"/>
        <v>0</v>
      </c>
      <c r="L33" s="462">
        <f t="shared" si="14"/>
        <v>0</v>
      </c>
      <c r="M33" s="231">
        <f t="shared" si="10"/>
        <v>0</v>
      </c>
      <c r="N33" s="607"/>
      <c r="O33" s="608"/>
      <c r="P33" s="608"/>
      <c r="Q33" s="608"/>
      <c r="R33" s="609"/>
    </row>
    <row r="34" spans="2:19" ht="14.25" customHeight="1" thickBot="1">
      <c r="B34" s="55"/>
      <c r="C34" s="66"/>
      <c r="D34" s="59"/>
      <c r="E34" s="14"/>
      <c r="G34" s="14"/>
      <c r="H34" s="14"/>
      <c r="I34" s="14"/>
      <c r="J34" s="14"/>
      <c r="K34" s="14"/>
      <c r="L34" s="14"/>
      <c r="N34" s="79"/>
      <c r="O34" s="79"/>
      <c r="P34" s="79"/>
      <c r="Q34" s="79"/>
      <c r="R34" s="79"/>
      <c r="S34" s="79"/>
    </row>
    <row r="35" spans="2:19" ht="14.25" customHeight="1" thickBot="1">
      <c r="B35" s="589" t="s">
        <v>408</v>
      </c>
      <c r="C35" s="590"/>
      <c r="D35" s="59"/>
      <c r="E35" s="13"/>
      <c r="G35" s="13"/>
      <c r="H35" s="13"/>
      <c r="I35" s="13"/>
      <c r="J35" s="13"/>
      <c r="K35" s="13"/>
      <c r="L35" s="13"/>
      <c r="N35" s="79"/>
      <c r="O35" s="79"/>
      <c r="P35" s="79"/>
      <c r="Q35" s="79"/>
      <c r="R35" s="79"/>
      <c r="S35" s="79"/>
    </row>
    <row r="36" spans="2:19" ht="14.25" customHeight="1">
      <c r="B36" s="71"/>
      <c r="D36" s="59"/>
      <c r="E36" s="13"/>
      <c r="G36" s="13"/>
      <c r="H36" s="13"/>
      <c r="I36" s="13"/>
      <c r="J36" s="13"/>
      <c r="K36" s="13"/>
      <c r="L36" s="13"/>
      <c r="N36" s="79"/>
      <c r="O36" s="79"/>
      <c r="P36" s="79"/>
      <c r="Q36" s="79"/>
      <c r="R36" s="79"/>
      <c r="S36" s="79"/>
    </row>
    <row r="37" spans="2:19">
      <c r="B37" s="72" t="s">
        <v>409</v>
      </c>
      <c r="C37" s="72"/>
      <c r="D37" s="59"/>
      <c r="E37" s="15"/>
      <c r="G37" s="15"/>
      <c r="H37" s="15"/>
      <c r="I37" s="15"/>
      <c r="J37" s="15"/>
      <c r="K37" s="15"/>
      <c r="L37" s="15"/>
      <c r="M37" s="15"/>
      <c r="N37" s="15"/>
      <c r="O37" s="15"/>
      <c r="P37" s="15"/>
      <c r="Q37" s="15"/>
      <c r="R37" s="15"/>
      <c r="S37" s="15"/>
    </row>
    <row r="38" spans="2:19" ht="22.5" customHeight="1" outlineLevel="1">
      <c r="B38" s="460">
        <v>41101</v>
      </c>
      <c r="C38" s="458" t="s">
        <v>410</v>
      </c>
      <c r="D38" s="59"/>
      <c r="E38" s="461">
        <f t="shared" ref="E38:E43" si="15">SUM(G38:L38)</f>
        <v>0</v>
      </c>
      <c r="F38" s="228"/>
      <c r="G38" s="461"/>
      <c r="H38" s="461"/>
      <c r="I38" s="461"/>
      <c r="J38" s="461"/>
      <c r="K38" s="461"/>
      <c r="L38" s="461"/>
      <c r="M38" s="230"/>
      <c r="N38" s="471"/>
      <c r="O38" s="477"/>
      <c r="P38" s="477"/>
      <c r="Q38" s="477"/>
      <c r="R38" s="478"/>
    </row>
    <row r="39" spans="2:19" ht="24.75" customHeight="1" outlineLevel="1">
      <c r="B39" s="460">
        <v>41103</v>
      </c>
      <c r="C39" s="458" t="s">
        <v>411</v>
      </c>
      <c r="D39" s="59"/>
      <c r="E39" s="461">
        <f t="shared" si="15"/>
        <v>0</v>
      </c>
      <c r="F39" s="228"/>
      <c r="G39" s="461"/>
      <c r="H39" s="461"/>
      <c r="I39" s="461"/>
      <c r="J39" s="461"/>
      <c r="K39" s="461"/>
      <c r="L39" s="461"/>
      <c r="M39" s="230">
        <f>E39-SUM(G39:L39)</f>
        <v>0</v>
      </c>
      <c r="N39" s="607"/>
      <c r="O39" s="608"/>
      <c r="P39" s="608"/>
      <c r="Q39" s="608"/>
      <c r="R39" s="609"/>
    </row>
    <row r="40" spans="2:19" ht="33" customHeight="1" outlineLevel="1">
      <c r="B40" s="460">
        <v>41105</v>
      </c>
      <c r="C40" s="458" t="s">
        <v>412</v>
      </c>
      <c r="D40" s="59"/>
      <c r="E40" s="461">
        <f t="shared" si="15"/>
        <v>0</v>
      </c>
      <c r="F40" s="228"/>
      <c r="G40" s="461"/>
      <c r="H40" s="461"/>
      <c r="I40" s="461"/>
      <c r="J40" s="461"/>
      <c r="K40" s="461"/>
      <c r="L40" s="461"/>
      <c r="M40" s="230">
        <f>E40-SUM(G40:L40)</f>
        <v>0</v>
      </c>
      <c r="N40" s="607"/>
      <c r="O40" s="608"/>
      <c r="P40" s="608"/>
      <c r="Q40" s="608"/>
      <c r="R40" s="609"/>
    </row>
    <row r="41" spans="2:19" ht="20.25" customHeight="1" outlineLevel="1">
      <c r="B41" s="460">
        <v>41109</v>
      </c>
      <c r="C41" s="458" t="s">
        <v>413</v>
      </c>
      <c r="D41" s="59"/>
      <c r="E41" s="461">
        <f t="shared" si="15"/>
        <v>0</v>
      </c>
      <c r="F41" s="228"/>
      <c r="G41" s="461"/>
      <c r="H41" s="461"/>
      <c r="I41" s="461"/>
      <c r="J41" s="461"/>
      <c r="K41" s="461"/>
      <c r="L41" s="461"/>
      <c r="M41" s="230"/>
      <c r="N41" s="471"/>
      <c r="O41" s="477"/>
      <c r="P41" s="477"/>
      <c r="Q41" s="477"/>
      <c r="R41" s="478"/>
    </row>
    <row r="42" spans="2:19" ht="19.5" customHeight="1" outlineLevel="1">
      <c r="B42" s="460">
        <v>41111</v>
      </c>
      <c r="C42" s="458" t="s">
        <v>414</v>
      </c>
      <c r="D42" s="59"/>
      <c r="E42" s="461">
        <f t="shared" si="15"/>
        <v>0</v>
      </c>
      <c r="F42" s="228"/>
      <c r="G42" s="461"/>
      <c r="H42" s="461"/>
      <c r="I42" s="461"/>
      <c r="J42" s="461"/>
      <c r="K42" s="461"/>
      <c r="L42" s="461"/>
      <c r="M42" s="230">
        <f>E42-SUM(G42:L42)</f>
        <v>0</v>
      </c>
      <c r="N42" s="607"/>
      <c r="O42" s="608"/>
      <c r="P42" s="608"/>
      <c r="Q42" s="608"/>
      <c r="R42" s="609"/>
    </row>
    <row r="43" spans="2:19" ht="27" customHeight="1" outlineLevel="1">
      <c r="B43" s="460">
        <v>41115</v>
      </c>
      <c r="C43" s="458" t="s">
        <v>415</v>
      </c>
      <c r="D43" s="59"/>
      <c r="E43" s="461">
        <f t="shared" si="15"/>
        <v>0</v>
      </c>
      <c r="F43" s="228"/>
      <c r="G43" s="461"/>
      <c r="H43" s="461"/>
      <c r="I43" s="461"/>
      <c r="J43" s="461"/>
      <c r="K43" s="461"/>
      <c r="L43" s="461"/>
      <c r="M43" s="230">
        <f t="shared" ref="M43:M46" si="16">E43-SUM(G43:L43)</f>
        <v>0</v>
      </c>
      <c r="N43" s="607"/>
      <c r="O43" s="608"/>
      <c r="P43" s="608"/>
      <c r="Q43" s="608"/>
      <c r="R43" s="609"/>
    </row>
    <row r="44" spans="2:19" ht="14.25" customHeight="1" outlineLevel="1">
      <c r="B44" s="460">
        <v>41117</v>
      </c>
      <c r="C44" s="458" t="s">
        <v>416</v>
      </c>
      <c r="D44" s="59"/>
      <c r="E44" s="461">
        <f t="shared" ref="E44:E45" si="17">SUM(G44:L44)</f>
        <v>0</v>
      </c>
      <c r="F44" s="228"/>
      <c r="G44" s="461"/>
      <c r="H44" s="461"/>
      <c r="I44" s="461"/>
      <c r="J44" s="461"/>
      <c r="K44" s="461"/>
      <c r="L44" s="461"/>
      <c r="M44" s="230">
        <f t="shared" si="16"/>
        <v>0</v>
      </c>
      <c r="N44" s="607"/>
      <c r="O44" s="608"/>
      <c r="P44" s="608"/>
      <c r="Q44" s="608"/>
      <c r="R44" s="609"/>
    </row>
    <row r="45" spans="2:19" ht="14.25" customHeight="1" outlineLevel="1">
      <c r="B45" s="460">
        <v>41131</v>
      </c>
      <c r="C45" s="458" t="s">
        <v>244</v>
      </c>
      <c r="D45" s="59"/>
      <c r="E45" s="461">
        <f t="shared" si="17"/>
        <v>0</v>
      </c>
      <c r="F45" s="228"/>
      <c r="G45" s="461"/>
      <c r="H45" s="461"/>
      <c r="I45" s="461"/>
      <c r="J45" s="461"/>
      <c r="K45" s="461"/>
      <c r="L45" s="461"/>
      <c r="M45" s="230">
        <f t="shared" si="16"/>
        <v>0</v>
      </c>
      <c r="N45" s="607"/>
      <c r="O45" s="608"/>
      <c r="P45" s="608"/>
      <c r="Q45" s="608"/>
      <c r="R45" s="609"/>
    </row>
    <row r="46" spans="2:19" ht="14.4" thickBot="1">
      <c r="B46" s="65" t="s">
        <v>417</v>
      </c>
      <c r="C46" s="66"/>
      <c r="D46" s="59"/>
      <c r="E46" s="462">
        <f>SUBTOTAL(9,E38:E45)</f>
        <v>0</v>
      </c>
      <c r="F46" s="54"/>
      <c r="G46" s="463">
        <f>SUBTOTAL(9,G38:G45)</f>
        <v>0</v>
      </c>
      <c r="H46" s="463">
        <f t="shared" ref="H46:L46" si="18">SUBTOTAL(9,H38:H45)</f>
        <v>0</v>
      </c>
      <c r="I46" s="463">
        <f t="shared" si="18"/>
        <v>0</v>
      </c>
      <c r="J46" s="463">
        <f t="shared" si="18"/>
        <v>0</v>
      </c>
      <c r="K46" s="463">
        <f t="shared" si="18"/>
        <v>0</v>
      </c>
      <c r="L46" s="463">
        <f t="shared" si="18"/>
        <v>0</v>
      </c>
      <c r="M46" s="230">
        <f t="shared" si="16"/>
        <v>0</v>
      </c>
      <c r="N46" s="607"/>
      <c r="O46" s="608"/>
      <c r="P46" s="608"/>
      <c r="Q46" s="608"/>
      <c r="R46" s="609"/>
    </row>
    <row r="47" spans="2:19" ht="14.25" customHeight="1">
      <c r="B47" s="73"/>
      <c r="C47" s="74"/>
      <c r="D47" s="59"/>
      <c r="E47" s="75"/>
      <c r="G47" s="75"/>
      <c r="H47" s="75"/>
      <c r="I47" s="75"/>
      <c r="J47" s="75"/>
      <c r="K47" s="75"/>
      <c r="L47" s="75"/>
      <c r="M47" s="75"/>
      <c r="N47" s="75"/>
      <c r="O47" s="75"/>
      <c r="P47" s="75"/>
      <c r="Q47" s="228"/>
      <c r="R47" s="228"/>
    </row>
    <row r="48" spans="2:19" ht="14.25" customHeight="1">
      <c r="B48" s="72" t="s">
        <v>418</v>
      </c>
      <c r="C48" s="70"/>
      <c r="D48" s="70"/>
      <c r="E48" s="70"/>
      <c r="F48" s="70"/>
      <c r="G48" s="70"/>
      <c r="H48" s="70"/>
      <c r="I48" s="70"/>
      <c r="J48" s="70"/>
      <c r="K48" s="70"/>
      <c r="L48" s="70"/>
      <c r="M48" s="81"/>
      <c r="N48" s="228"/>
      <c r="O48" s="228"/>
      <c r="P48" s="228"/>
      <c r="Q48" s="228"/>
      <c r="R48" s="228"/>
    </row>
    <row r="49" spans="2:18" ht="15" customHeight="1" outlineLevel="1">
      <c r="B49" s="460">
        <v>41102</v>
      </c>
      <c r="C49" s="458" t="s">
        <v>419</v>
      </c>
      <c r="D49" s="59"/>
      <c r="E49" s="461">
        <f>SUM(G49:L49)</f>
        <v>0</v>
      </c>
      <c r="F49" s="228"/>
      <c r="G49" s="461"/>
      <c r="H49" s="461"/>
      <c r="I49" s="461"/>
      <c r="J49" s="461"/>
      <c r="K49" s="461"/>
      <c r="L49" s="461"/>
      <c r="M49" s="230">
        <f t="shared" ref="M49:M56" si="19">E49-SUM(G49:L49)</f>
        <v>0</v>
      </c>
      <c r="N49" s="607"/>
      <c r="O49" s="608"/>
      <c r="P49" s="608"/>
      <c r="Q49" s="608"/>
      <c r="R49" s="609"/>
    </row>
    <row r="50" spans="2:18" ht="14.25" customHeight="1" outlineLevel="1">
      <c r="B50" s="460">
        <v>41104</v>
      </c>
      <c r="C50" s="458" t="s">
        <v>420</v>
      </c>
      <c r="D50" s="59"/>
      <c r="E50" s="461">
        <f t="shared" ref="E50:E55" si="20">SUM(G50:L50)</f>
        <v>0</v>
      </c>
      <c r="F50" s="228"/>
      <c r="G50" s="461"/>
      <c r="H50" s="461"/>
      <c r="I50" s="461"/>
      <c r="J50" s="461"/>
      <c r="K50" s="461"/>
      <c r="L50" s="461"/>
      <c r="M50" s="230">
        <f t="shared" si="19"/>
        <v>0</v>
      </c>
      <c r="N50" s="607"/>
      <c r="O50" s="608"/>
      <c r="P50" s="608"/>
      <c r="Q50" s="608"/>
      <c r="R50" s="609"/>
    </row>
    <row r="51" spans="2:18" ht="14.25" customHeight="1" outlineLevel="1">
      <c r="B51" s="460">
        <v>41106</v>
      </c>
      <c r="C51" s="458" t="s">
        <v>421</v>
      </c>
      <c r="D51" s="59"/>
      <c r="E51" s="461">
        <f t="shared" si="20"/>
        <v>0</v>
      </c>
      <c r="F51" s="228"/>
      <c r="G51" s="461"/>
      <c r="H51" s="461"/>
      <c r="I51" s="461"/>
      <c r="J51" s="461"/>
      <c r="K51" s="461"/>
      <c r="L51" s="461"/>
      <c r="M51" s="230">
        <f t="shared" si="19"/>
        <v>0</v>
      </c>
      <c r="N51" s="607"/>
      <c r="O51" s="608"/>
      <c r="P51" s="608"/>
      <c r="Q51" s="608"/>
      <c r="R51" s="609"/>
    </row>
    <row r="52" spans="2:18" outlineLevel="1">
      <c r="B52" s="460">
        <v>41108</v>
      </c>
      <c r="C52" s="458" t="s">
        <v>422</v>
      </c>
      <c r="D52" s="59"/>
      <c r="E52" s="461">
        <f t="shared" si="20"/>
        <v>0</v>
      </c>
      <c r="F52" s="228"/>
      <c r="G52" s="461"/>
      <c r="H52" s="461"/>
      <c r="I52" s="461"/>
      <c r="J52" s="461"/>
      <c r="K52" s="461"/>
      <c r="L52" s="461"/>
      <c r="M52" s="230">
        <f t="shared" si="19"/>
        <v>0</v>
      </c>
      <c r="N52" s="607"/>
      <c r="O52" s="608"/>
      <c r="P52" s="608"/>
      <c r="Q52" s="608"/>
      <c r="R52" s="609"/>
    </row>
    <row r="53" spans="2:18" ht="14.25" customHeight="1" outlineLevel="1">
      <c r="B53" s="460">
        <v>41112</v>
      </c>
      <c r="C53" s="458" t="s">
        <v>423</v>
      </c>
      <c r="D53" s="59"/>
      <c r="E53" s="461">
        <f t="shared" si="20"/>
        <v>0</v>
      </c>
      <c r="F53" s="228"/>
      <c r="G53" s="461"/>
      <c r="H53" s="461"/>
      <c r="I53" s="461"/>
      <c r="J53" s="461"/>
      <c r="K53" s="461"/>
      <c r="L53" s="461"/>
      <c r="M53" s="230">
        <f t="shared" si="19"/>
        <v>0</v>
      </c>
      <c r="N53" s="607"/>
      <c r="O53" s="608"/>
      <c r="P53" s="608"/>
      <c r="Q53" s="608"/>
      <c r="R53" s="609"/>
    </row>
    <row r="54" spans="2:18" ht="14.25" customHeight="1" outlineLevel="1">
      <c r="B54" s="460">
        <v>41116</v>
      </c>
      <c r="C54" s="458" t="s">
        <v>424</v>
      </c>
      <c r="D54" s="59"/>
      <c r="E54" s="461">
        <f t="shared" si="20"/>
        <v>0</v>
      </c>
      <c r="F54" s="228"/>
      <c r="G54" s="461"/>
      <c r="H54" s="461"/>
      <c r="I54" s="461"/>
      <c r="J54" s="461"/>
      <c r="K54" s="461"/>
      <c r="L54" s="461"/>
      <c r="M54" s="230"/>
      <c r="N54" s="471"/>
      <c r="O54" s="477"/>
      <c r="P54" s="477"/>
      <c r="Q54" s="477"/>
      <c r="R54" s="478"/>
    </row>
    <row r="55" spans="2:18" ht="14.25" customHeight="1" outlineLevel="1">
      <c r="B55" s="460">
        <v>41118</v>
      </c>
      <c r="C55" s="458" t="s">
        <v>425</v>
      </c>
      <c r="D55" s="59"/>
      <c r="E55" s="461">
        <f t="shared" si="20"/>
        <v>0</v>
      </c>
      <c r="F55" s="228"/>
      <c r="G55" s="461"/>
      <c r="H55" s="461"/>
      <c r="I55" s="461"/>
      <c r="J55" s="461"/>
      <c r="K55" s="461"/>
      <c r="L55" s="461"/>
      <c r="M55" s="230">
        <f t="shared" si="19"/>
        <v>0</v>
      </c>
      <c r="N55" s="607"/>
      <c r="O55" s="608"/>
      <c r="P55" s="608"/>
      <c r="Q55" s="608"/>
      <c r="R55" s="609"/>
    </row>
    <row r="56" spans="2:18" ht="14.4" thickBot="1">
      <c r="B56" s="65" t="s">
        <v>426</v>
      </c>
      <c r="C56" s="66"/>
      <c r="D56" s="59"/>
      <c r="E56" s="462">
        <f>SUBTOTAL(9,E49:E55)</f>
        <v>0</v>
      </c>
      <c r="F56" s="54"/>
      <c r="G56" s="463">
        <f>SUBTOTAL(9,G49:G55)</f>
        <v>0</v>
      </c>
      <c r="H56" s="463">
        <f t="shared" ref="H56:L56" si="21">SUBTOTAL(9,H49:H55)</f>
        <v>0</v>
      </c>
      <c r="I56" s="463">
        <f t="shared" si="21"/>
        <v>0</v>
      </c>
      <c r="J56" s="463">
        <f t="shared" si="21"/>
        <v>0</v>
      </c>
      <c r="K56" s="463">
        <f t="shared" si="21"/>
        <v>0</v>
      </c>
      <c r="L56" s="463">
        <f t="shared" si="21"/>
        <v>0</v>
      </c>
      <c r="M56" s="230">
        <f t="shared" si="19"/>
        <v>0</v>
      </c>
      <c r="N56" s="607"/>
      <c r="O56" s="608"/>
      <c r="P56" s="608"/>
      <c r="Q56" s="608"/>
      <c r="R56" s="609"/>
    </row>
    <row r="57" spans="2:18" ht="14.25" customHeight="1">
      <c r="B57" s="73"/>
      <c r="C57" s="74"/>
      <c r="D57" s="59"/>
      <c r="E57" s="75"/>
      <c r="G57" s="75"/>
      <c r="H57" s="75"/>
      <c r="I57" s="75"/>
      <c r="J57" s="75"/>
      <c r="K57" s="75"/>
      <c r="L57" s="75"/>
      <c r="N57" s="228"/>
      <c r="O57" s="228"/>
      <c r="P57" s="228"/>
      <c r="Q57" s="228"/>
      <c r="R57" s="228"/>
    </row>
    <row r="58" spans="2:18" ht="14.25" customHeight="1">
      <c r="B58" s="72" t="s">
        <v>500</v>
      </c>
      <c r="C58" s="70"/>
      <c r="D58" s="59"/>
      <c r="E58" s="70"/>
      <c r="F58" s="70"/>
      <c r="G58" s="70"/>
      <c r="H58" s="70"/>
      <c r="I58" s="70"/>
      <c r="J58" s="70"/>
      <c r="K58" s="70"/>
      <c r="L58" s="70"/>
      <c r="N58" s="611"/>
      <c r="O58" s="611"/>
      <c r="P58" s="611"/>
      <c r="Q58" s="611"/>
      <c r="R58" s="611"/>
    </row>
    <row r="59" spans="2:18" ht="14.25" customHeight="1" outlineLevel="1">
      <c r="B59" s="460">
        <v>37105</v>
      </c>
      <c r="C59" s="458" t="s">
        <v>247</v>
      </c>
      <c r="D59" s="59"/>
      <c r="E59" s="461">
        <f>SUM(G59:L59)</f>
        <v>0</v>
      </c>
      <c r="F59" s="228"/>
      <c r="G59" s="461"/>
      <c r="H59" s="461"/>
      <c r="I59" s="461"/>
      <c r="J59" s="461"/>
      <c r="K59" s="461"/>
      <c r="L59" s="461"/>
      <c r="M59" s="230">
        <f t="shared" ref="M59:M61" si="22">E59-SUM(G59:L59)</f>
        <v>0</v>
      </c>
      <c r="N59" s="607"/>
      <c r="O59" s="608"/>
      <c r="P59" s="608"/>
      <c r="Q59" s="608"/>
      <c r="R59" s="609"/>
    </row>
    <row r="60" spans="2:18" ht="14.25" customHeight="1" outlineLevel="1">
      <c r="B60" s="460">
        <v>37109</v>
      </c>
      <c r="C60" s="458" t="s">
        <v>249</v>
      </c>
      <c r="D60" s="59"/>
      <c r="E60" s="461">
        <f>SUM(G60:L60)</f>
        <v>0</v>
      </c>
      <c r="F60" s="228"/>
      <c r="G60" s="461"/>
      <c r="H60" s="461"/>
      <c r="I60" s="461"/>
      <c r="J60" s="461"/>
      <c r="K60" s="461"/>
      <c r="L60" s="461"/>
      <c r="M60" s="230">
        <f t="shared" si="22"/>
        <v>0</v>
      </c>
      <c r="N60" s="607"/>
      <c r="O60" s="608"/>
      <c r="P60" s="608"/>
      <c r="Q60" s="608"/>
      <c r="R60" s="609"/>
    </row>
    <row r="61" spans="2:18" ht="14.4" thickBot="1">
      <c r="B61" s="65" t="s">
        <v>428</v>
      </c>
      <c r="C61" s="66"/>
      <c r="D61" s="59"/>
      <c r="E61" s="462">
        <f>SUBTOTAL(9,E59:E60)</f>
        <v>0</v>
      </c>
      <c r="F61" s="54"/>
      <c r="G61" s="463">
        <f>SUBTOTAL(9,G59:G60)</f>
        <v>0</v>
      </c>
      <c r="H61" s="463">
        <f t="shared" ref="H61:L61" si="23">SUBTOTAL(9,H59:H60)</f>
        <v>0</v>
      </c>
      <c r="I61" s="463">
        <f t="shared" si="23"/>
        <v>0</v>
      </c>
      <c r="J61" s="463">
        <f t="shared" si="23"/>
        <v>0</v>
      </c>
      <c r="K61" s="463">
        <f t="shared" si="23"/>
        <v>0</v>
      </c>
      <c r="L61" s="463">
        <f t="shared" si="23"/>
        <v>0</v>
      </c>
      <c r="M61" s="230">
        <f t="shared" si="22"/>
        <v>0</v>
      </c>
      <c r="N61" s="607"/>
      <c r="O61" s="608"/>
      <c r="P61" s="608"/>
      <c r="Q61" s="608"/>
      <c r="R61" s="609"/>
    </row>
    <row r="62" spans="2:18">
      <c r="B62" s="65"/>
      <c r="C62" s="66"/>
      <c r="D62" s="59"/>
      <c r="E62" s="96"/>
      <c r="F62" s="54"/>
      <c r="G62" s="96"/>
      <c r="H62" s="96"/>
      <c r="I62" s="96"/>
      <c r="J62" s="96"/>
      <c r="K62" s="96"/>
      <c r="L62" s="96"/>
      <c r="M62" s="93"/>
      <c r="N62" s="471"/>
      <c r="O62" s="477"/>
      <c r="P62" s="477"/>
      <c r="Q62" s="477"/>
      <c r="R62" s="478"/>
    </row>
    <row r="63" spans="2:18" ht="14.25" customHeight="1">
      <c r="B63" s="72" t="s">
        <v>253</v>
      </c>
      <c r="C63" s="70"/>
      <c r="D63" s="59"/>
      <c r="E63" s="70"/>
      <c r="F63" s="70"/>
      <c r="G63" s="70"/>
      <c r="H63" s="70"/>
      <c r="I63" s="70"/>
      <c r="J63" s="70"/>
      <c r="K63" s="70"/>
      <c r="L63" s="70"/>
      <c r="N63" s="607"/>
      <c r="O63" s="608"/>
      <c r="P63" s="608"/>
      <c r="Q63" s="608"/>
      <c r="R63" s="609"/>
    </row>
    <row r="64" spans="2:18" outlineLevel="1">
      <c r="B64" s="460">
        <v>48503</v>
      </c>
      <c r="C64" s="458" t="s">
        <v>501</v>
      </c>
      <c r="D64" s="59"/>
      <c r="E64" s="461">
        <f>SUM(G64:L64)</f>
        <v>0</v>
      </c>
      <c r="F64" s="228"/>
      <c r="G64" s="461"/>
      <c r="H64" s="461"/>
      <c r="I64" s="461"/>
      <c r="J64" s="461"/>
      <c r="K64" s="461"/>
      <c r="L64" s="461"/>
      <c r="M64" s="230">
        <f t="shared" ref="M64:M67" si="24">E64-SUM(G64:L64)</f>
        <v>0</v>
      </c>
      <c r="N64" s="607"/>
      <c r="O64" s="608"/>
      <c r="P64" s="608"/>
      <c r="Q64" s="608"/>
      <c r="R64" s="609"/>
    </row>
    <row r="65" spans="2:19" outlineLevel="1">
      <c r="B65" s="460">
        <v>47141</v>
      </c>
      <c r="C65" s="458" t="s">
        <v>252</v>
      </c>
      <c r="D65" s="59"/>
      <c r="E65" s="461">
        <f t="shared" ref="E65:E66" si="25">SUM(G65:L65)</f>
        <v>0</v>
      </c>
      <c r="F65" s="228"/>
      <c r="G65" s="461"/>
      <c r="H65" s="461"/>
      <c r="I65" s="461"/>
      <c r="J65" s="461"/>
      <c r="K65" s="461"/>
      <c r="L65" s="461"/>
      <c r="M65" s="230">
        <f t="shared" si="24"/>
        <v>0</v>
      </c>
      <c r="N65" s="607"/>
      <c r="O65" s="608"/>
      <c r="P65" s="608"/>
      <c r="Q65" s="608"/>
      <c r="R65" s="609"/>
    </row>
    <row r="66" spans="2:19" outlineLevel="1">
      <c r="B66" s="460">
        <v>47140</v>
      </c>
      <c r="C66" s="458" t="s">
        <v>254</v>
      </c>
      <c r="D66" s="59"/>
      <c r="E66" s="461">
        <f t="shared" si="25"/>
        <v>0</v>
      </c>
      <c r="F66" s="228"/>
      <c r="G66" s="461"/>
      <c r="H66" s="461"/>
      <c r="I66" s="461"/>
      <c r="J66" s="461"/>
      <c r="K66" s="461"/>
      <c r="L66" s="461"/>
      <c r="M66" s="230">
        <f t="shared" si="24"/>
        <v>0</v>
      </c>
      <c r="N66" s="607"/>
      <c r="O66" s="608"/>
      <c r="P66" s="608"/>
      <c r="Q66" s="608"/>
      <c r="R66" s="609"/>
    </row>
    <row r="67" spans="2:19" ht="14.4" thickBot="1">
      <c r="B67" s="65" t="s">
        <v>429</v>
      </c>
      <c r="C67" s="66"/>
      <c r="D67" s="59"/>
      <c r="E67" s="462">
        <f>SUBTOTAL(9,E64:E66)</f>
        <v>0</v>
      </c>
      <c r="F67" s="54"/>
      <c r="G67" s="463">
        <f>SUBTOTAL(9,G64:G66)</f>
        <v>0</v>
      </c>
      <c r="H67" s="463">
        <f t="shared" ref="H67:L67" si="26">SUBTOTAL(9,H64:H66)</f>
        <v>0</v>
      </c>
      <c r="I67" s="463">
        <f t="shared" si="26"/>
        <v>0</v>
      </c>
      <c r="J67" s="463">
        <f t="shared" si="26"/>
        <v>0</v>
      </c>
      <c r="K67" s="463">
        <f t="shared" si="26"/>
        <v>0</v>
      </c>
      <c r="L67" s="463">
        <f t="shared" si="26"/>
        <v>0</v>
      </c>
      <c r="M67" s="230">
        <f t="shared" si="24"/>
        <v>0</v>
      </c>
      <c r="N67" s="607"/>
      <c r="O67" s="608"/>
      <c r="P67" s="608"/>
      <c r="Q67" s="608"/>
      <c r="R67" s="609"/>
    </row>
    <row r="68" spans="2:19">
      <c r="B68" s="65"/>
      <c r="C68" s="66"/>
      <c r="D68" s="59"/>
      <c r="E68" s="96"/>
      <c r="F68" s="54"/>
      <c r="G68" s="96"/>
      <c r="H68" s="96"/>
      <c r="I68" s="96"/>
      <c r="J68" s="96"/>
      <c r="K68" s="96"/>
      <c r="L68" s="96"/>
      <c r="M68" s="93"/>
      <c r="N68" s="94"/>
      <c r="O68" s="94"/>
      <c r="P68" s="94"/>
      <c r="Q68" s="94"/>
      <c r="R68" s="94"/>
    </row>
    <row r="69" spans="2:19" ht="14.25" customHeight="1">
      <c r="B69" s="65" t="s">
        <v>256</v>
      </c>
      <c r="C69" s="6"/>
      <c r="D69" s="59"/>
      <c r="E69" s="70"/>
      <c r="F69" s="70"/>
      <c r="G69" s="70"/>
      <c r="H69" s="70"/>
      <c r="I69" s="70"/>
      <c r="J69" s="70"/>
      <c r="K69" s="70"/>
      <c r="L69" s="70"/>
      <c r="M69" s="70"/>
      <c r="N69" s="70"/>
      <c r="O69" s="70"/>
      <c r="P69" s="70"/>
      <c r="Q69" s="70"/>
      <c r="R69" s="70"/>
      <c r="S69" s="70"/>
    </row>
    <row r="70" spans="2:19" ht="15" customHeight="1" outlineLevel="1">
      <c r="B70" s="460">
        <v>48301</v>
      </c>
      <c r="C70" s="458" t="s">
        <v>255</v>
      </c>
      <c r="D70" s="59"/>
      <c r="E70" s="461">
        <f>SUM(G70:L70)</f>
        <v>0</v>
      </c>
      <c r="F70" s="228"/>
      <c r="G70" s="461"/>
      <c r="H70" s="461"/>
      <c r="I70" s="461"/>
      <c r="J70" s="461"/>
      <c r="K70" s="461"/>
      <c r="L70" s="461"/>
      <c r="M70" s="230">
        <f t="shared" ref="M70:M71" si="27">E70-SUM(G70:L70)</f>
        <v>0</v>
      </c>
      <c r="N70" s="607"/>
      <c r="O70" s="608"/>
      <c r="P70" s="608"/>
      <c r="Q70" s="608"/>
      <c r="R70" s="609"/>
    </row>
    <row r="71" spans="2:19" ht="15" customHeight="1" outlineLevel="1">
      <c r="B71" s="460">
        <v>48302</v>
      </c>
      <c r="C71" s="458" t="s">
        <v>257</v>
      </c>
      <c r="D71" s="59"/>
      <c r="E71" s="461">
        <f>SUM(G71:L71)</f>
        <v>0</v>
      </c>
      <c r="F71" s="228"/>
      <c r="G71" s="461"/>
      <c r="H71" s="461"/>
      <c r="I71" s="461"/>
      <c r="J71" s="461"/>
      <c r="K71" s="461"/>
      <c r="L71" s="461"/>
      <c r="M71" s="230">
        <f t="shared" si="27"/>
        <v>0</v>
      </c>
      <c r="N71" s="607"/>
      <c r="O71" s="608"/>
      <c r="P71" s="608"/>
      <c r="Q71" s="608"/>
      <c r="R71" s="609"/>
    </row>
    <row r="72" spans="2:19" ht="14.4" thickBot="1">
      <c r="B72" s="65" t="s">
        <v>430</v>
      </c>
      <c r="C72" s="66"/>
      <c r="D72" s="59"/>
      <c r="E72" s="462">
        <f>SUBTOTAL(9,E70:E71)</f>
        <v>0</v>
      </c>
      <c r="F72" s="54"/>
      <c r="G72" s="463">
        <f>SUBTOTAL(9,G70:G71)</f>
        <v>0</v>
      </c>
      <c r="H72" s="463">
        <f t="shared" ref="H72:L72" si="28">SUBTOTAL(9,H70:H71)</f>
        <v>0</v>
      </c>
      <c r="I72" s="463">
        <f t="shared" si="28"/>
        <v>0</v>
      </c>
      <c r="J72" s="463">
        <f t="shared" si="28"/>
        <v>0</v>
      </c>
      <c r="K72" s="463">
        <f t="shared" si="28"/>
        <v>0</v>
      </c>
      <c r="L72" s="463">
        <f t="shared" si="28"/>
        <v>0</v>
      </c>
      <c r="M72" s="230">
        <f>E72-SUM(G72:L72)</f>
        <v>0</v>
      </c>
      <c r="N72" s="607"/>
      <c r="O72" s="608"/>
      <c r="P72" s="608"/>
      <c r="Q72" s="608"/>
      <c r="R72" s="609"/>
    </row>
    <row r="73" spans="2:19">
      <c r="B73" s="65"/>
      <c r="C73" s="66"/>
      <c r="D73" s="59"/>
      <c r="E73" s="96"/>
      <c r="F73" s="54"/>
      <c r="G73" s="96"/>
      <c r="H73" s="96"/>
      <c r="I73" s="96"/>
      <c r="J73" s="96"/>
      <c r="K73" s="96"/>
      <c r="L73" s="96"/>
      <c r="M73" s="93"/>
      <c r="N73" s="94"/>
      <c r="O73" s="94"/>
      <c r="P73" s="94"/>
      <c r="Q73" s="94"/>
      <c r="R73" s="94"/>
    </row>
    <row r="74" spans="2:19" ht="14.25" customHeight="1">
      <c r="B74" s="72" t="s">
        <v>259</v>
      </c>
      <c r="C74" s="70"/>
      <c r="D74" s="59"/>
      <c r="E74" s="70"/>
      <c r="F74" s="70"/>
      <c r="G74" s="70"/>
      <c r="H74" s="70"/>
      <c r="I74" s="70"/>
      <c r="J74" s="70"/>
      <c r="K74" s="70"/>
      <c r="L74" s="70"/>
      <c r="N74" s="228"/>
      <c r="O74" s="228"/>
      <c r="P74" s="228"/>
      <c r="Q74" s="228"/>
      <c r="R74" s="228"/>
    </row>
    <row r="75" spans="2:19" ht="14.25" customHeight="1" outlineLevel="1">
      <c r="B75" s="469">
        <v>6100</v>
      </c>
      <c r="C75" s="456" t="s">
        <v>463</v>
      </c>
      <c r="D75" s="59"/>
      <c r="E75" s="461">
        <f>SUM(G75:L75)</f>
        <v>0</v>
      </c>
      <c r="F75" s="228"/>
      <c r="G75" s="461"/>
      <c r="H75" s="461"/>
      <c r="I75" s="461"/>
      <c r="J75" s="461"/>
      <c r="K75" s="461"/>
      <c r="L75" s="461"/>
      <c r="M75" s="230">
        <f t="shared" ref="M75:M79" si="29">E75-SUM(G75:L75)</f>
        <v>0</v>
      </c>
      <c r="N75" s="607"/>
      <c r="O75" s="608"/>
      <c r="P75" s="608"/>
      <c r="Q75" s="608"/>
      <c r="R75" s="609"/>
    </row>
    <row r="76" spans="2:19" ht="14.25" customHeight="1" outlineLevel="1">
      <c r="B76" s="469">
        <v>6120</v>
      </c>
      <c r="C76" s="456" t="s">
        <v>261</v>
      </c>
      <c r="D76" s="59"/>
      <c r="E76" s="461">
        <f t="shared" ref="E76:E78" si="30">SUM(G76:L76)</f>
        <v>0</v>
      </c>
      <c r="F76" s="228"/>
      <c r="G76" s="461"/>
      <c r="H76" s="461"/>
      <c r="I76" s="461"/>
      <c r="J76" s="461"/>
      <c r="K76" s="461"/>
      <c r="L76" s="461"/>
      <c r="M76" s="230">
        <f t="shared" si="29"/>
        <v>0</v>
      </c>
      <c r="N76" s="607"/>
      <c r="O76" s="608"/>
      <c r="P76" s="608"/>
      <c r="Q76" s="608"/>
      <c r="R76" s="609"/>
    </row>
    <row r="77" spans="2:19" outlineLevel="1">
      <c r="B77" s="469">
        <v>6760</v>
      </c>
      <c r="C77" s="456" t="s">
        <v>262</v>
      </c>
      <c r="D77" s="59"/>
      <c r="E77" s="461">
        <f t="shared" si="30"/>
        <v>0</v>
      </c>
      <c r="F77" s="228"/>
      <c r="G77" s="461"/>
      <c r="H77" s="461"/>
      <c r="I77" s="461"/>
      <c r="J77" s="461"/>
      <c r="K77" s="461"/>
      <c r="L77" s="461"/>
      <c r="M77" s="230">
        <f t="shared" si="29"/>
        <v>0</v>
      </c>
      <c r="N77" s="607"/>
      <c r="O77" s="608"/>
      <c r="P77" s="608"/>
      <c r="Q77" s="608"/>
      <c r="R77" s="609"/>
    </row>
    <row r="78" spans="2:19" ht="14.25" customHeight="1" outlineLevel="1">
      <c r="B78" s="469">
        <v>6740</v>
      </c>
      <c r="C78" s="456" t="s">
        <v>464</v>
      </c>
      <c r="D78" s="59"/>
      <c r="E78" s="461">
        <f t="shared" si="30"/>
        <v>0</v>
      </c>
      <c r="F78" s="228"/>
      <c r="G78" s="461"/>
      <c r="H78" s="461"/>
      <c r="I78" s="461"/>
      <c r="J78" s="461"/>
      <c r="K78" s="461"/>
      <c r="L78" s="461"/>
      <c r="M78" s="230">
        <f t="shared" si="29"/>
        <v>0</v>
      </c>
      <c r="N78" s="607"/>
      <c r="O78" s="608"/>
      <c r="P78" s="608"/>
      <c r="Q78" s="608"/>
      <c r="R78" s="609"/>
    </row>
    <row r="79" spans="2:19" ht="14.4" thickBot="1">
      <c r="B79" s="65" t="s">
        <v>431</v>
      </c>
      <c r="C79" s="66"/>
      <c r="D79" s="59"/>
      <c r="E79" s="462">
        <f>SUBTOTAL(9,E75:E78)</f>
        <v>0</v>
      </c>
      <c r="F79" s="54"/>
      <c r="G79" s="463">
        <f>SUBTOTAL(9,G75:G78)</f>
        <v>0</v>
      </c>
      <c r="H79" s="463">
        <f t="shared" ref="H79:L79" si="31">SUBTOTAL(9,H75:H78)</f>
        <v>0</v>
      </c>
      <c r="I79" s="463">
        <f t="shared" si="31"/>
        <v>0</v>
      </c>
      <c r="J79" s="463">
        <f t="shared" si="31"/>
        <v>0</v>
      </c>
      <c r="K79" s="463">
        <f t="shared" si="31"/>
        <v>0</v>
      </c>
      <c r="L79" s="463">
        <f t="shared" si="31"/>
        <v>0</v>
      </c>
      <c r="M79" s="230">
        <f t="shared" si="29"/>
        <v>0</v>
      </c>
      <c r="N79" s="607"/>
      <c r="O79" s="608"/>
      <c r="P79" s="608"/>
      <c r="Q79" s="608"/>
      <c r="R79" s="609"/>
    </row>
    <row r="80" spans="2:19" ht="21" customHeight="1">
      <c r="B80" s="73"/>
      <c r="C80" s="74"/>
      <c r="D80" s="59"/>
      <c r="E80" s="75"/>
      <c r="G80" s="75"/>
      <c r="H80" s="75"/>
      <c r="I80" s="75"/>
      <c r="J80" s="75"/>
      <c r="K80" s="75"/>
      <c r="L80" s="75"/>
      <c r="N80" s="228"/>
      <c r="O80" s="228"/>
      <c r="P80" s="228"/>
      <c r="Q80" s="228"/>
      <c r="R80" s="228"/>
    </row>
    <row r="81" spans="2:19">
      <c r="B81" s="65" t="s">
        <v>267</v>
      </c>
    </row>
    <row r="82" spans="2:19" ht="14.25" customHeight="1" outlineLevel="1">
      <c r="B82" s="460">
        <v>40101</v>
      </c>
      <c r="C82" s="458" t="s">
        <v>266</v>
      </c>
      <c r="D82" s="59"/>
      <c r="E82" s="461">
        <f>SUM(G82:L82)</f>
        <v>0</v>
      </c>
      <c r="F82" s="228"/>
      <c r="G82" s="461"/>
      <c r="H82" s="461"/>
      <c r="I82" s="461"/>
      <c r="J82" s="461"/>
      <c r="K82" s="461"/>
      <c r="L82" s="461"/>
      <c r="M82" s="230">
        <f>E82-SUM(G82:L82)</f>
        <v>0</v>
      </c>
      <c r="N82" s="607"/>
      <c r="O82" s="608"/>
      <c r="P82" s="608"/>
      <c r="Q82" s="608"/>
      <c r="R82" s="609"/>
    </row>
    <row r="83" spans="2:19" ht="14.25" customHeight="1" outlineLevel="1">
      <c r="B83" s="460">
        <v>40102</v>
      </c>
      <c r="C83" s="458" t="s">
        <v>268</v>
      </c>
      <c r="D83" s="59"/>
      <c r="E83" s="461"/>
      <c r="F83" s="228"/>
      <c r="G83" s="461"/>
      <c r="H83" s="461"/>
      <c r="I83" s="461"/>
      <c r="J83" s="461"/>
      <c r="K83" s="461"/>
      <c r="L83" s="461"/>
      <c r="M83" s="230"/>
      <c r="N83" s="471"/>
      <c r="O83" s="477"/>
      <c r="P83" s="477"/>
      <c r="Q83" s="477"/>
      <c r="R83" s="478"/>
    </row>
    <row r="84" spans="2:19" ht="14.25" customHeight="1" outlineLevel="1">
      <c r="B84" s="460">
        <v>40201</v>
      </c>
      <c r="C84" s="458" t="s">
        <v>269</v>
      </c>
      <c r="D84" s="59"/>
      <c r="E84" s="461">
        <f>SUM(G84:L84)</f>
        <v>0</v>
      </c>
      <c r="F84" s="228"/>
      <c r="G84" s="461"/>
      <c r="H84" s="461"/>
      <c r="I84" s="461"/>
      <c r="J84" s="461"/>
      <c r="K84" s="461"/>
      <c r="L84" s="461"/>
      <c r="M84" s="230">
        <f>E84-SUM(G84:L84)</f>
        <v>0</v>
      </c>
      <c r="N84" s="607"/>
      <c r="O84" s="608"/>
      <c r="P84" s="608"/>
      <c r="Q84" s="608"/>
      <c r="R84" s="609"/>
    </row>
    <row r="85" spans="2:19" ht="14.4" thickBot="1">
      <c r="B85" s="65" t="s">
        <v>432</v>
      </c>
      <c r="C85" s="66"/>
      <c r="D85" s="59"/>
      <c r="E85" s="462">
        <f>SUBTOTAL(9,E82:E84)</f>
        <v>0</v>
      </c>
      <c r="F85" s="54"/>
      <c r="G85" s="463">
        <f>SUBTOTAL(9,G82:G84)</f>
        <v>0</v>
      </c>
      <c r="H85" s="463">
        <f t="shared" ref="H85:L85" si="32">SUBTOTAL(9,H82:H84)</f>
        <v>0</v>
      </c>
      <c r="I85" s="463">
        <f t="shared" si="32"/>
        <v>0</v>
      </c>
      <c r="J85" s="463">
        <f t="shared" si="32"/>
        <v>0</v>
      </c>
      <c r="K85" s="463">
        <f t="shared" si="32"/>
        <v>0</v>
      </c>
      <c r="L85" s="463">
        <f t="shared" si="32"/>
        <v>0</v>
      </c>
      <c r="M85" s="230">
        <f>E85-SUM(G85:L85)</f>
        <v>0</v>
      </c>
      <c r="N85" s="607"/>
      <c r="O85" s="608"/>
      <c r="P85" s="608"/>
      <c r="Q85" s="608"/>
      <c r="R85" s="609"/>
    </row>
    <row r="86" spans="2:19" ht="14.25" customHeight="1">
      <c r="B86" s="73"/>
      <c r="C86" s="74"/>
      <c r="D86" s="59"/>
      <c r="E86" s="75"/>
      <c r="G86" s="75"/>
      <c r="H86" s="75"/>
      <c r="I86" s="75"/>
      <c r="J86" s="75"/>
      <c r="K86" s="75"/>
      <c r="L86" s="75"/>
      <c r="M86" s="75"/>
      <c r="N86" s="75"/>
      <c r="O86" s="75"/>
      <c r="P86" s="75"/>
      <c r="Q86" s="75"/>
      <c r="R86" s="75"/>
    </row>
    <row r="87" spans="2:19" ht="14.25" customHeight="1">
      <c r="B87" s="65" t="s">
        <v>271</v>
      </c>
      <c r="D87" s="59"/>
      <c r="E87" s="70"/>
      <c r="F87" s="70"/>
      <c r="G87" s="70"/>
      <c r="H87" s="70"/>
      <c r="I87" s="70"/>
      <c r="J87" s="70"/>
      <c r="K87" s="70"/>
      <c r="L87" s="70"/>
      <c r="M87" s="70"/>
      <c r="N87" s="70"/>
      <c r="O87" s="70"/>
      <c r="P87" s="70"/>
      <c r="Q87" s="70"/>
      <c r="R87" s="70"/>
      <c r="S87" s="70"/>
    </row>
    <row r="88" spans="2:19" ht="14.25" customHeight="1" outlineLevel="1">
      <c r="B88" s="460">
        <v>36001</v>
      </c>
      <c r="C88" s="458" t="s">
        <v>270</v>
      </c>
      <c r="D88" s="59"/>
      <c r="E88" s="461">
        <f>SUM(G88:L88)</f>
        <v>0</v>
      </c>
      <c r="F88" s="228"/>
      <c r="G88" s="461"/>
      <c r="H88" s="461"/>
      <c r="I88" s="461"/>
      <c r="J88" s="461"/>
      <c r="K88" s="461"/>
      <c r="L88" s="461"/>
      <c r="M88" s="230">
        <f t="shared" ref="M88:M94" si="33">E88-SUM(G88:L88)</f>
        <v>0</v>
      </c>
      <c r="N88" s="607"/>
      <c r="O88" s="608"/>
      <c r="P88" s="608"/>
      <c r="Q88" s="608"/>
      <c r="R88" s="609"/>
    </row>
    <row r="89" spans="2:19" ht="14.25" customHeight="1" outlineLevel="1">
      <c r="B89" s="460">
        <v>36011</v>
      </c>
      <c r="C89" s="458" t="s">
        <v>272</v>
      </c>
      <c r="D89" s="59"/>
      <c r="E89" s="461">
        <f t="shared" ref="E89:E94" si="34">SUM(G89:L89)</f>
        <v>0</v>
      </c>
      <c r="F89" s="228"/>
      <c r="G89" s="461"/>
      <c r="H89" s="461"/>
      <c r="I89" s="461"/>
      <c r="J89" s="461"/>
      <c r="K89" s="461"/>
      <c r="L89" s="461"/>
      <c r="M89" s="230">
        <f t="shared" si="33"/>
        <v>0</v>
      </c>
      <c r="N89" s="471"/>
      <c r="O89" s="477"/>
      <c r="P89" s="477"/>
      <c r="Q89" s="477"/>
      <c r="R89" s="478"/>
    </row>
    <row r="90" spans="2:19" ht="14.25" customHeight="1" outlineLevel="1">
      <c r="B90" s="460">
        <v>36012</v>
      </c>
      <c r="C90" s="458" t="s">
        <v>265</v>
      </c>
      <c r="D90" s="59"/>
      <c r="E90" s="461">
        <f t="shared" si="34"/>
        <v>0</v>
      </c>
      <c r="F90" s="228"/>
      <c r="G90" s="461"/>
      <c r="H90" s="461"/>
      <c r="I90" s="461"/>
      <c r="J90" s="461"/>
      <c r="K90" s="461"/>
      <c r="L90" s="461"/>
      <c r="M90" s="230">
        <f t="shared" si="33"/>
        <v>0</v>
      </c>
      <c r="N90" s="471"/>
      <c r="O90" s="477"/>
      <c r="P90" s="477"/>
      <c r="Q90" s="477"/>
      <c r="R90" s="478"/>
    </row>
    <row r="91" spans="2:19" ht="14.25" customHeight="1" outlineLevel="1">
      <c r="B91" s="460">
        <v>36020</v>
      </c>
      <c r="C91" s="458" t="s">
        <v>273</v>
      </c>
      <c r="D91" s="59"/>
      <c r="E91" s="461">
        <f t="shared" si="34"/>
        <v>0</v>
      </c>
      <c r="F91" s="228"/>
      <c r="G91" s="461"/>
      <c r="H91" s="461"/>
      <c r="I91" s="461"/>
      <c r="J91" s="461"/>
      <c r="K91" s="461"/>
      <c r="L91" s="461"/>
      <c r="M91" s="230">
        <f t="shared" si="33"/>
        <v>0</v>
      </c>
      <c r="N91" s="471"/>
      <c r="O91" s="477"/>
      <c r="P91" s="477"/>
      <c r="Q91" s="477"/>
      <c r="R91" s="478"/>
    </row>
    <row r="92" spans="2:19" ht="14.25" customHeight="1" outlineLevel="1">
      <c r="B92" s="460">
        <v>40301</v>
      </c>
      <c r="C92" s="458" t="s">
        <v>274</v>
      </c>
      <c r="D92" s="59"/>
      <c r="E92" s="461">
        <f t="shared" si="34"/>
        <v>0</v>
      </c>
      <c r="F92" s="228"/>
      <c r="G92" s="461"/>
      <c r="H92" s="461"/>
      <c r="I92" s="461"/>
      <c r="J92" s="461"/>
      <c r="K92" s="461"/>
      <c r="L92" s="461"/>
      <c r="M92" s="230">
        <f t="shared" si="33"/>
        <v>0</v>
      </c>
      <c r="N92" s="471"/>
      <c r="O92" s="477"/>
      <c r="P92" s="477"/>
      <c r="Q92" s="477"/>
      <c r="R92" s="478"/>
    </row>
    <row r="93" spans="2:19" ht="14.25" customHeight="1" outlineLevel="1">
      <c r="B93" s="460">
        <v>40302</v>
      </c>
      <c r="C93" s="458" t="s">
        <v>275</v>
      </c>
      <c r="D93" s="59"/>
      <c r="E93" s="461">
        <f t="shared" si="34"/>
        <v>0</v>
      </c>
      <c r="F93" s="228"/>
      <c r="G93" s="461"/>
      <c r="H93" s="461"/>
      <c r="I93" s="461"/>
      <c r="J93" s="461"/>
      <c r="K93" s="461"/>
      <c r="L93" s="461"/>
      <c r="M93" s="230">
        <f t="shared" si="33"/>
        <v>0</v>
      </c>
      <c r="N93" s="471"/>
      <c r="O93" s="477"/>
      <c r="P93" s="477"/>
      <c r="Q93" s="477"/>
      <c r="R93" s="478"/>
    </row>
    <row r="94" spans="2:19" ht="14.25" customHeight="1" outlineLevel="1">
      <c r="B94" s="460">
        <v>40303</v>
      </c>
      <c r="C94" s="458" t="s">
        <v>276</v>
      </c>
      <c r="D94" s="59"/>
      <c r="E94" s="461">
        <f t="shared" si="34"/>
        <v>0</v>
      </c>
      <c r="F94" s="228"/>
      <c r="G94" s="461"/>
      <c r="H94" s="461"/>
      <c r="I94" s="461"/>
      <c r="J94" s="461"/>
      <c r="K94" s="461"/>
      <c r="L94" s="461"/>
      <c r="M94" s="230">
        <f t="shared" si="33"/>
        <v>0</v>
      </c>
      <c r="N94" s="471"/>
      <c r="O94" s="477"/>
      <c r="P94" s="477"/>
      <c r="Q94" s="477"/>
      <c r="R94" s="478"/>
    </row>
    <row r="95" spans="2:19" ht="14.25" customHeight="1" outlineLevel="1" thickBot="1">
      <c r="B95" s="95" t="s">
        <v>433</v>
      </c>
      <c r="C95" s="74"/>
      <c r="D95" s="59"/>
      <c r="E95" s="462">
        <f>SUBTOTAL(9,E88:E94)</f>
        <v>0</v>
      </c>
      <c r="F95" s="228"/>
      <c r="G95" s="463">
        <f>SUBTOTAL(9,G88:G94)</f>
        <v>0</v>
      </c>
      <c r="H95" s="463">
        <f t="shared" ref="H95:L95" si="35">SUBTOTAL(9,H88:H94)</f>
        <v>0</v>
      </c>
      <c r="I95" s="463">
        <f t="shared" si="35"/>
        <v>0</v>
      </c>
      <c r="J95" s="463">
        <f t="shared" si="35"/>
        <v>0</v>
      </c>
      <c r="K95" s="463">
        <f t="shared" si="35"/>
        <v>0</v>
      </c>
      <c r="L95" s="463">
        <f t="shared" si="35"/>
        <v>0</v>
      </c>
      <c r="M95" s="93">
        <v>0</v>
      </c>
      <c r="N95" s="94"/>
      <c r="O95" s="94"/>
      <c r="P95" s="94"/>
      <c r="Q95" s="94"/>
      <c r="R95" s="94"/>
    </row>
    <row r="96" spans="2:19" ht="14.25" customHeight="1" outlineLevel="1">
      <c r="B96" s="73"/>
      <c r="C96" s="74"/>
      <c r="D96" s="59"/>
      <c r="E96" s="92"/>
      <c r="F96" s="228"/>
      <c r="G96" s="92"/>
      <c r="H96" s="92"/>
      <c r="I96" s="92"/>
      <c r="J96" s="92"/>
      <c r="K96" s="92"/>
      <c r="L96" s="92"/>
      <c r="M96" s="93"/>
      <c r="N96" s="94"/>
      <c r="O96" s="94"/>
      <c r="P96" s="94"/>
      <c r="Q96" s="94"/>
      <c r="R96" s="94"/>
    </row>
    <row r="97" spans="2:19" ht="14.25" customHeight="1" outlineLevel="1">
      <c r="B97" s="73"/>
      <c r="C97" s="74"/>
      <c r="D97" s="59"/>
      <c r="E97" s="92"/>
      <c r="F97" s="228"/>
      <c r="G97" s="92"/>
      <c r="H97" s="92"/>
      <c r="I97" s="92"/>
      <c r="J97" s="92"/>
      <c r="K97" s="92"/>
      <c r="L97" s="92"/>
      <c r="M97" s="93"/>
      <c r="N97" s="94"/>
      <c r="O97" s="94"/>
      <c r="P97" s="94"/>
      <c r="Q97" s="94"/>
      <c r="R97" s="94"/>
    </row>
    <row r="98" spans="2:19" ht="14.25" customHeight="1">
      <c r="B98" s="72" t="s">
        <v>251</v>
      </c>
      <c r="C98" s="70"/>
      <c r="D98" s="59"/>
      <c r="E98" s="70"/>
      <c r="F98" s="70"/>
      <c r="G98" s="70"/>
      <c r="H98" s="70"/>
      <c r="I98" s="70"/>
      <c r="J98" s="70"/>
      <c r="K98" s="70"/>
      <c r="L98" s="70"/>
      <c r="M98" s="70"/>
      <c r="N98" s="70"/>
      <c r="O98" s="70"/>
      <c r="P98" s="70"/>
      <c r="Q98" s="70"/>
      <c r="R98" s="70"/>
      <c r="S98" s="70"/>
    </row>
    <row r="99" spans="2:19" ht="14.25" customHeight="1" outlineLevel="1">
      <c r="B99" s="460">
        <v>36301</v>
      </c>
      <c r="C99" s="458" t="s">
        <v>277</v>
      </c>
      <c r="D99" s="59"/>
      <c r="E99" s="461">
        <f>SUM(G99:L99)</f>
        <v>0</v>
      </c>
      <c r="F99" s="228"/>
      <c r="G99" s="461"/>
      <c r="H99" s="461"/>
      <c r="I99" s="461"/>
      <c r="J99" s="461"/>
      <c r="K99" s="461"/>
      <c r="L99" s="461"/>
      <c r="M99" s="230">
        <f t="shared" ref="M99:M120" si="36">E99-SUM(G99:L99)</f>
        <v>0</v>
      </c>
      <c r="N99" s="607"/>
      <c r="O99" s="608"/>
      <c r="P99" s="608"/>
      <c r="Q99" s="608"/>
      <c r="R99" s="609"/>
    </row>
    <row r="100" spans="2:19" ht="14.25" customHeight="1" outlineLevel="1">
      <c r="B100" s="460">
        <v>37201</v>
      </c>
      <c r="C100" s="458" t="s">
        <v>278</v>
      </c>
      <c r="D100" s="59"/>
      <c r="E100" s="461">
        <f t="shared" ref="E100:E109" si="37">SUM(G100:L100)</f>
        <v>0</v>
      </c>
      <c r="F100" s="228"/>
      <c r="G100" s="461"/>
      <c r="H100" s="461"/>
      <c r="I100" s="461"/>
      <c r="J100" s="461"/>
      <c r="K100" s="461"/>
      <c r="L100" s="461"/>
      <c r="M100" s="230">
        <f t="shared" si="36"/>
        <v>0</v>
      </c>
      <c r="N100" s="471"/>
      <c r="O100" s="477"/>
      <c r="P100" s="477"/>
      <c r="Q100" s="477"/>
      <c r="R100" s="478"/>
    </row>
    <row r="101" spans="2:19" ht="14.25" customHeight="1" outlineLevel="1">
      <c r="B101" s="460">
        <v>37250</v>
      </c>
      <c r="C101" s="458" t="s">
        <v>279</v>
      </c>
      <c r="D101" s="59"/>
      <c r="E101" s="461">
        <f t="shared" si="37"/>
        <v>0</v>
      </c>
      <c r="F101" s="228"/>
      <c r="G101" s="461"/>
      <c r="H101" s="461"/>
      <c r="I101" s="461"/>
      <c r="J101" s="461"/>
      <c r="K101" s="461"/>
      <c r="L101" s="461"/>
      <c r="M101" s="230">
        <f t="shared" si="36"/>
        <v>0</v>
      </c>
      <c r="N101" s="471"/>
      <c r="O101" s="477"/>
      <c r="P101" s="477"/>
      <c r="Q101" s="477"/>
      <c r="R101" s="478"/>
    </row>
    <row r="102" spans="2:19" ht="14.25" customHeight="1" outlineLevel="1">
      <c r="B102" s="460">
        <v>37301</v>
      </c>
      <c r="C102" s="458" t="s">
        <v>280</v>
      </c>
      <c r="D102" s="59"/>
      <c r="E102" s="461">
        <f t="shared" si="37"/>
        <v>0</v>
      </c>
      <c r="F102" s="228"/>
      <c r="G102" s="461"/>
      <c r="H102" s="461"/>
      <c r="I102" s="461"/>
      <c r="J102" s="461"/>
      <c r="K102" s="461"/>
      <c r="L102" s="461"/>
      <c r="M102" s="230">
        <f t="shared" si="36"/>
        <v>0</v>
      </c>
      <c r="N102" s="471"/>
      <c r="O102" s="477"/>
      <c r="P102" s="477"/>
      <c r="Q102" s="477"/>
      <c r="R102" s="478"/>
    </row>
    <row r="103" spans="2:19" ht="14.25" customHeight="1" outlineLevel="1">
      <c r="B103" s="460">
        <v>43104</v>
      </c>
      <c r="C103" s="458" t="s">
        <v>281</v>
      </c>
      <c r="D103" s="59"/>
      <c r="E103" s="461">
        <f t="shared" si="37"/>
        <v>0</v>
      </c>
      <c r="F103" s="228"/>
      <c r="G103" s="461"/>
      <c r="H103" s="461"/>
      <c r="I103" s="461"/>
      <c r="J103" s="461"/>
      <c r="K103" s="461"/>
      <c r="L103" s="461"/>
      <c r="M103" s="230">
        <f t="shared" si="36"/>
        <v>0</v>
      </c>
      <c r="N103" s="471"/>
      <c r="O103" s="477"/>
      <c r="P103" s="477"/>
      <c r="Q103" s="477"/>
      <c r="R103" s="478"/>
    </row>
    <row r="104" spans="2:19" ht="14.25" customHeight="1" outlineLevel="1">
      <c r="B104" s="460">
        <v>44101</v>
      </c>
      <c r="C104" s="458" t="s">
        <v>282</v>
      </c>
      <c r="D104" s="59"/>
      <c r="E104" s="461">
        <f t="shared" si="37"/>
        <v>0</v>
      </c>
      <c r="F104" s="228"/>
      <c r="G104" s="461"/>
      <c r="H104" s="461"/>
      <c r="I104" s="461"/>
      <c r="J104" s="461"/>
      <c r="K104" s="461"/>
      <c r="L104" s="461"/>
      <c r="M104" s="230">
        <f t="shared" si="36"/>
        <v>0</v>
      </c>
      <c r="N104" s="471"/>
      <c r="O104" s="477"/>
      <c r="P104" s="477"/>
      <c r="Q104" s="477"/>
      <c r="R104" s="478"/>
    </row>
    <row r="105" spans="2:19" ht="14.25" customHeight="1" outlineLevel="1">
      <c r="B105" s="460">
        <v>44102</v>
      </c>
      <c r="C105" s="458" t="s">
        <v>283</v>
      </c>
      <c r="D105" s="59"/>
      <c r="E105" s="461">
        <f t="shared" si="37"/>
        <v>0</v>
      </c>
      <c r="F105" s="228"/>
      <c r="G105" s="461"/>
      <c r="H105" s="461"/>
      <c r="I105" s="461"/>
      <c r="J105" s="461"/>
      <c r="K105" s="461"/>
      <c r="L105" s="461"/>
      <c r="M105" s="230">
        <f t="shared" si="36"/>
        <v>0</v>
      </c>
      <c r="N105" s="471"/>
      <c r="O105" s="477"/>
      <c r="P105" s="477"/>
      <c r="Q105" s="477"/>
      <c r="R105" s="478"/>
    </row>
    <row r="106" spans="2:19" ht="14.25" customHeight="1" outlineLevel="1">
      <c r="B106" s="460">
        <v>48101</v>
      </c>
      <c r="C106" s="458" t="s">
        <v>284</v>
      </c>
      <c r="D106" s="59"/>
      <c r="E106" s="461">
        <f t="shared" si="37"/>
        <v>0</v>
      </c>
      <c r="F106" s="228"/>
      <c r="G106" s="461"/>
      <c r="H106" s="461"/>
      <c r="I106" s="461"/>
      <c r="J106" s="461"/>
      <c r="K106" s="461"/>
      <c r="L106" s="461"/>
      <c r="M106" s="230">
        <f t="shared" si="36"/>
        <v>0</v>
      </c>
      <c r="N106" s="471"/>
      <c r="O106" s="477"/>
      <c r="P106" s="477"/>
      <c r="Q106" s="477"/>
      <c r="R106" s="478"/>
    </row>
    <row r="107" spans="2:19" ht="14.25" customHeight="1" outlineLevel="1">
      <c r="B107" s="460">
        <v>48102</v>
      </c>
      <c r="C107" s="458" t="s">
        <v>285</v>
      </c>
      <c r="D107" s="59"/>
      <c r="E107" s="461">
        <f t="shared" si="37"/>
        <v>0</v>
      </c>
      <c r="F107" s="228"/>
      <c r="G107" s="461"/>
      <c r="H107" s="461"/>
      <c r="I107" s="461"/>
      <c r="J107" s="461"/>
      <c r="K107" s="461"/>
      <c r="L107" s="461"/>
      <c r="M107" s="230">
        <f t="shared" si="36"/>
        <v>0</v>
      </c>
      <c r="N107" s="471"/>
      <c r="O107" s="477"/>
      <c r="P107" s="477"/>
      <c r="Q107" s="477"/>
      <c r="R107" s="478"/>
    </row>
    <row r="108" spans="2:19" ht="14.25" customHeight="1" outlineLevel="1">
      <c r="B108" s="460">
        <v>48103</v>
      </c>
      <c r="C108" s="458" t="s">
        <v>286</v>
      </c>
      <c r="D108" s="59"/>
      <c r="E108" s="461">
        <f t="shared" si="37"/>
        <v>0</v>
      </c>
      <c r="F108" s="228"/>
      <c r="G108" s="461"/>
      <c r="H108" s="461"/>
      <c r="I108" s="461"/>
      <c r="J108" s="461"/>
      <c r="K108" s="461"/>
      <c r="L108" s="461"/>
      <c r="M108" s="230">
        <f t="shared" si="36"/>
        <v>0</v>
      </c>
      <c r="N108" s="471"/>
      <c r="O108" s="477"/>
      <c r="P108" s="477"/>
      <c r="Q108" s="477"/>
      <c r="R108" s="478"/>
    </row>
    <row r="109" spans="2:19" ht="14.25" customHeight="1" outlineLevel="1">
      <c r="B109" s="460">
        <v>48104</v>
      </c>
      <c r="C109" s="458" t="s">
        <v>287</v>
      </c>
      <c r="D109" s="59"/>
      <c r="E109" s="461">
        <f t="shared" si="37"/>
        <v>0</v>
      </c>
      <c r="F109" s="228"/>
      <c r="G109" s="461"/>
      <c r="H109" s="461"/>
      <c r="I109" s="461"/>
      <c r="J109" s="461"/>
      <c r="K109" s="461"/>
      <c r="L109" s="461"/>
      <c r="M109" s="230">
        <f t="shared" si="36"/>
        <v>0</v>
      </c>
      <c r="N109" s="471"/>
      <c r="O109" s="477"/>
      <c r="P109" s="477"/>
      <c r="Q109" s="477"/>
      <c r="R109" s="478"/>
    </row>
    <row r="110" spans="2:19" ht="14.25" customHeight="1" outlineLevel="1">
      <c r="B110" s="460">
        <v>48105</v>
      </c>
      <c r="C110" s="458" t="s">
        <v>288</v>
      </c>
      <c r="D110" s="59"/>
      <c r="E110" s="461">
        <f t="shared" ref="E110:E119" si="38">SUM(G110:L110)</f>
        <v>0</v>
      </c>
      <c r="F110" s="228"/>
      <c r="G110" s="461"/>
      <c r="H110" s="461"/>
      <c r="I110" s="461"/>
      <c r="J110" s="461"/>
      <c r="K110" s="461"/>
      <c r="L110" s="461"/>
      <c r="M110" s="230">
        <f t="shared" si="36"/>
        <v>0</v>
      </c>
      <c r="N110" s="607"/>
      <c r="O110" s="608"/>
      <c r="P110" s="608"/>
      <c r="Q110" s="608"/>
      <c r="R110" s="609"/>
    </row>
    <row r="111" spans="2:19" ht="14.25" customHeight="1" outlineLevel="1">
      <c r="B111" s="460">
        <v>48106</v>
      </c>
      <c r="C111" s="458" t="s">
        <v>289</v>
      </c>
      <c r="D111" s="59"/>
      <c r="E111" s="461">
        <f t="shared" si="38"/>
        <v>0</v>
      </c>
      <c r="F111" s="228"/>
      <c r="G111" s="461"/>
      <c r="H111" s="461"/>
      <c r="I111" s="461"/>
      <c r="J111" s="461"/>
      <c r="K111" s="461"/>
      <c r="L111" s="461"/>
      <c r="M111" s="230">
        <f t="shared" si="36"/>
        <v>0</v>
      </c>
      <c r="N111" s="607"/>
      <c r="O111" s="608"/>
      <c r="P111" s="608"/>
      <c r="Q111" s="608"/>
      <c r="R111" s="609"/>
    </row>
    <row r="112" spans="2:19" ht="14.25" customHeight="1" outlineLevel="1">
      <c r="B112" s="460">
        <v>48107</v>
      </c>
      <c r="C112" s="458" t="s">
        <v>290</v>
      </c>
      <c r="D112" s="59"/>
      <c r="E112" s="461">
        <f t="shared" si="38"/>
        <v>0</v>
      </c>
      <c r="F112" s="228"/>
      <c r="G112" s="461"/>
      <c r="H112" s="461"/>
      <c r="I112" s="461"/>
      <c r="J112" s="461"/>
      <c r="K112" s="461"/>
      <c r="L112" s="461"/>
      <c r="M112" s="230">
        <f t="shared" si="36"/>
        <v>0</v>
      </c>
      <c r="N112" s="607"/>
      <c r="O112" s="608"/>
      <c r="P112" s="608"/>
      <c r="Q112" s="608"/>
      <c r="R112" s="609"/>
    </row>
    <row r="113" spans="2:19" outlineLevel="1">
      <c r="B113" s="460">
        <v>48210</v>
      </c>
      <c r="C113" s="458" t="s">
        <v>102</v>
      </c>
      <c r="D113" s="59"/>
      <c r="E113" s="461">
        <f t="shared" si="38"/>
        <v>0</v>
      </c>
      <c r="F113" s="228"/>
      <c r="G113" s="461"/>
      <c r="H113" s="461"/>
      <c r="I113" s="461"/>
      <c r="J113" s="461"/>
      <c r="K113" s="461"/>
      <c r="L113" s="461"/>
      <c r="M113" s="230">
        <f t="shared" si="36"/>
        <v>0</v>
      </c>
      <c r="N113" s="607"/>
      <c r="O113" s="608"/>
      <c r="P113" s="608"/>
      <c r="Q113" s="608"/>
      <c r="R113" s="609"/>
    </row>
    <row r="114" spans="2:19" ht="14.25" customHeight="1" outlineLevel="1">
      <c r="B114" s="460">
        <v>48501</v>
      </c>
      <c r="C114" s="458" t="s">
        <v>291</v>
      </c>
      <c r="D114" s="59"/>
      <c r="E114" s="461">
        <f t="shared" si="38"/>
        <v>0</v>
      </c>
      <c r="F114" s="228"/>
      <c r="G114" s="461"/>
      <c r="H114" s="461"/>
      <c r="I114" s="461"/>
      <c r="J114" s="461"/>
      <c r="K114" s="461"/>
      <c r="L114" s="461"/>
      <c r="M114" s="230">
        <f t="shared" si="36"/>
        <v>0</v>
      </c>
      <c r="N114" s="607"/>
      <c r="O114" s="608"/>
      <c r="P114" s="608"/>
      <c r="Q114" s="608"/>
      <c r="R114" s="609"/>
    </row>
    <row r="115" spans="2:19" ht="14.25" customHeight="1" outlineLevel="1">
      <c r="B115" s="460">
        <v>48502</v>
      </c>
      <c r="C115" s="458" t="s">
        <v>292</v>
      </c>
      <c r="D115" s="59"/>
      <c r="E115" s="461">
        <f t="shared" si="38"/>
        <v>0</v>
      </c>
      <c r="F115" s="228"/>
      <c r="G115" s="461"/>
      <c r="H115" s="461"/>
      <c r="I115" s="461"/>
      <c r="J115" s="461"/>
      <c r="K115" s="461"/>
      <c r="L115" s="461"/>
      <c r="M115" s="230">
        <f t="shared" si="36"/>
        <v>0</v>
      </c>
      <c r="N115" s="607"/>
      <c r="O115" s="608"/>
      <c r="P115" s="608"/>
      <c r="Q115" s="608"/>
      <c r="R115" s="609"/>
    </row>
    <row r="116" spans="2:19" ht="14.25" customHeight="1" outlineLevel="1">
      <c r="B116" s="460">
        <v>48504</v>
      </c>
      <c r="C116" s="458" t="s">
        <v>434</v>
      </c>
      <c r="D116" s="59"/>
      <c r="E116" s="461">
        <f t="shared" si="38"/>
        <v>0</v>
      </c>
      <c r="F116" s="228"/>
      <c r="G116" s="461"/>
      <c r="H116" s="461"/>
      <c r="I116" s="461"/>
      <c r="J116" s="461"/>
      <c r="K116" s="461"/>
      <c r="L116" s="461"/>
      <c r="M116" s="230">
        <f t="shared" si="36"/>
        <v>0</v>
      </c>
      <c r="N116" s="607"/>
      <c r="O116" s="608"/>
      <c r="P116" s="608"/>
      <c r="Q116" s="608"/>
      <c r="R116" s="609"/>
    </row>
    <row r="117" spans="2:19" ht="14.25" customHeight="1" outlineLevel="1">
      <c r="B117" s="460">
        <v>48521</v>
      </c>
      <c r="C117" s="458" t="s">
        <v>294</v>
      </c>
      <c r="D117" s="59"/>
      <c r="E117" s="461">
        <f t="shared" si="38"/>
        <v>0</v>
      </c>
      <c r="F117" s="228"/>
      <c r="G117" s="461"/>
      <c r="H117" s="461"/>
      <c r="I117" s="461"/>
      <c r="J117" s="461"/>
      <c r="K117" s="461"/>
      <c r="L117" s="461"/>
      <c r="M117" s="230">
        <f t="shared" si="36"/>
        <v>0</v>
      </c>
      <c r="N117" s="607"/>
      <c r="O117" s="608"/>
      <c r="P117" s="608"/>
      <c r="Q117" s="608"/>
      <c r="R117" s="609"/>
    </row>
    <row r="118" spans="2:19" ht="14.25" customHeight="1" outlineLevel="1">
      <c r="B118" s="460">
        <v>48522</v>
      </c>
      <c r="C118" s="458" t="s">
        <v>295</v>
      </c>
      <c r="D118" s="59"/>
      <c r="E118" s="461">
        <f t="shared" si="38"/>
        <v>0</v>
      </c>
      <c r="F118" s="228"/>
      <c r="G118" s="461"/>
      <c r="H118" s="461"/>
      <c r="I118" s="461"/>
      <c r="J118" s="461"/>
      <c r="K118" s="461"/>
      <c r="L118" s="461"/>
      <c r="M118" s="230">
        <f t="shared" si="36"/>
        <v>0</v>
      </c>
      <c r="N118" s="607"/>
      <c r="O118" s="608"/>
      <c r="P118" s="608"/>
      <c r="Q118" s="608"/>
      <c r="R118" s="609"/>
    </row>
    <row r="119" spans="2:19" ht="14.25" customHeight="1" outlineLevel="1">
      <c r="B119" s="460">
        <v>48523</v>
      </c>
      <c r="C119" s="458" t="s">
        <v>296</v>
      </c>
      <c r="D119" s="59"/>
      <c r="E119" s="461">
        <f t="shared" si="38"/>
        <v>0</v>
      </c>
      <c r="F119" s="228"/>
      <c r="G119" s="461"/>
      <c r="H119" s="461"/>
      <c r="I119" s="461"/>
      <c r="J119" s="461"/>
      <c r="K119" s="461"/>
      <c r="L119" s="461"/>
      <c r="M119" s="230">
        <f t="shared" si="36"/>
        <v>0</v>
      </c>
      <c r="N119" s="607"/>
      <c r="O119" s="608"/>
      <c r="P119" s="608"/>
      <c r="Q119" s="608"/>
      <c r="R119" s="609"/>
    </row>
    <row r="120" spans="2:19" ht="14.4" thickBot="1">
      <c r="B120" s="65" t="s">
        <v>435</v>
      </c>
      <c r="C120" s="66"/>
      <c r="D120" s="59"/>
      <c r="E120" s="462">
        <f>SUBTOTAL(9,E99:E119)</f>
        <v>0</v>
      </c>
      <c r="F120" s="54"/>
      <c r="G120" s="463">
        <f>SUBTOTAL(9,G99:G119)</f>
        <v>0</v>
      </c>
      <c r="H120" s="463">
        <f t="shared" ref="H120:L120" si="39">SUBTOTAL(9,H99:H119)</f>
        <v>0</v>
      </c>
      <c r="I120" s="463">
        <f t="shared" si="39"/>
        <v>0</v>
      </c>
      <c r="J120" s="463">
        <f t="shared" si="39"/>
        <v>0</v>
      </c>
      <c r="K120" s="463">
        <f t="shared" si="39"/>
        <v>0</v>
      </c>
      <c r="L120" s="463">
        <f t="shared" si="39"/>
        <v>0</v>
      </c>
      <c r="M120" s="230">
        <f t="shared" si="36"/>
        <v>0</v>
      </c>
      <c r="N120" s="607"/>
      <c r="O120" s="608"/>
      <c r="P120" s="608"/>
      <c r="Q120" s="608"/>
      <c r="R120" s="609"/>
    </row>
    <row r="121" spans="2:19" ht="14.25" customHeight="1">
      <c r="B121" s="73"/>
      <c r="C121" s="74"/>
      <c r="D121" s="59"/>
      <c r="E121" s="75"/>
      <c r="G121" s="75"/>
      <c r="H121" s="75"/>
      <c r="I121" s="75"/>
      <c r="J121" s="75"/>
      <c r="K121" s="75"/>
      <c r="L121" s="75"/>
      <c r="M121" s="75"/>
      <c r="N121" s="75"/>
      <c r="O121" s="75"/>
      <c r="P121" s="75"/>
      <c r="Q121" s="75"/>
      <c r="R121" s="75"/>
      <c r="S121" s="75"/>
    </row>
    <row r="122" spans="2:19" ht="14.25" customHeight="1">
      <c r="B122" s="72" t="s">
        <v>298</v>
      </c>
      <c r="C122" s="70"/>
      <c r="D122" s="59"/>
      <c r="E122" s="70"/>
      <c r="F122" s="70"/>
      <c r="G122" s="70"/>
      <c r="H122" s="70"/>
      <c r="I122" s="70"/>
      <c r="J122" s="70"/>
      <c r="K122" s="70"/>
      <c r="L122" s="70"/>
      <c r="M122" s="70"/>
      <c r="N122" s="70"/>
      <c r="O122" s="70"/>
      <c r="P122" s="70"/>
      <c r="Q122" s="70"/>
      <c r="R122" s="70"/>
      <c r="S122" s="70"/>
    </row>
    <row r="123" spans="2:19" ht="15" customHeight="1" outlineLevel="1">
      <c r="B123" s="460">
        <v>57613</v>
      </c>
      <c r="C123" s="458" t="s">
        <v>502</v>
      </c>
      <c r="D123" s="59"/>
      <c r="E123" s="461">
        <f>SUM(G123:L123)</f>
        <v>0</v>
      </c>
      <c r="F123" s="228"/>
      <c r="G123" s="461"/>
      <c r="H123" s="461"/>
      <c r="I123" s="461"/>
      <c r="J123" s="461"/>
      <c r="K123" s="461"/>
      <c r="L123" s="461"/>
      <c r="M123" s="230">
        <f>E123-SUM(G123:L123)</f>
        <v>0</v>
      </c>
      <c r="N123" s="607"/>
      <c r="O123" s="608"/>
      <c r="P123" s="608"/>
      <c r="Q123" s="608"/>
      <c r="R123" s="609"/>
    </row>
    <row r="124" spans="2:19" ht="15" customHeight="1" outlineLevel="1">
      <c r="B124" s="460">
        <v>57623</v>
      </c>
      <c r="C124" s="458" t="s">
        <v>503</v>
      </c>
      <c r="D124" s="59"/>
      <c r="E124" s="461">
        <f>SUM(G124:L124)</f>
        <v>0</v>
      </c>
      <c r="F124" s="228"/>
      <c r="G124" s="461"/>
      <c r="H124" s="461"/>
      <c r="I124" s="461"/>
      <c r="J124" s="461"/>
      <c r="K124" s="461"/>
      <c r="L124" s="461"/>
      <c r="M124" s="230">
        <f>E124-SUM(G124:L124)</f>
        <v>0</v>
      </c>
      <c r="N124" s="607"/>
      <c r="O124" s="608"/>
      <c r="P124" s="608"/>
      <c r="Q124" s="608"/>
      <c r="R124" s="609"/>
    </row>
    <row r="125" spans="2:19" ht="14.4" thickBot="1">
      <c r="B125" s="65" t="s">
        <v>436</v>
      </c>
      <c r="C125" s="66"/>
      <c r="D125" s="59"/>
      <c r="E125" s="462">
        <f>SUBTOTAL(9,E123:E124)</f>
        <v>0</v>
      </c>
      <c r="F125" s="54"/>
      <c r="G125" s="463">
        <f>SUBTOTAL(9,G123:G124)</f>
        <v>0</v>
      </c>
      <c r="H125" s="463">
        <f t="shared" ref="H125:L125" si="40">SUBTOTAL(9,H123:H124)</f>
        <v>0</v>
      </c>
      <c r="I125" s="463">
        <f t="shared" si="40"/>
        <v>0</v>
      </c>
      <c r="J125" s="463">
        <f t="shared" si="40"/>
        <v>0</v>
      </c>
      <c r="K125" s="463">
        <f t="shared" si="40"/>
        <v>0</v>
      </c>
      <c r="L125" s="463">
        <f t="shared" si="40"/>
        <v>0</v>
      </c>
      <c r="M125" s="230">
        <f>E125-SUM(G125:L125)</f>
        <v>0</v>
      </c>
      <c r="N125" s="607"/>
      <c r="O125" s="608"/>
      <c r="P125" s="608"/>
      <c r="Q125" s="608"/>
      <c r="R125" s="609"/>
    </row>
    <row r="126" spans="2:19" ht="14.25" customHeight="1">
      <c r="B126" s="73"/>
      <c r="C126" s="74"/>
      <c r="D126" s="59"/>
      <c r="E126" s="75"/>
      <c r="G126" s="75"/>
      <c r="H126" s="75"/>
      <c r="I126" s="75"/>
      <c r="J126" s="75"/>
      <c r="K126" s="75"/>
      <c r="L126" s="75"/>
      <c r="M126" s="75"/>
      <c r="N126" s="75"/>
      <c r="O126" s="75"/>
      <c r="P126" s="75"/>
      <c r="Q126" s="75"/>
      <c r="R126" s="75"/>
      <c r="S126" s="75"/>
    </row>
    <row r="127" spans="2:19" ht="14.25" customHeight="1">
      <c r="B127" s="72" t="s">
        <v>183</v>
      </c>
      <c r="C127" s="70"/>
      <c r="D127" s="59"/>
      <c r="E127" s="75"/>
      <c r="G127" s="75"/>
      <c r="H127" s="75"/>
      <c r="I127" s="75"/>
      <c r="J127" s="75"/>
      <c r="K127" s="75"/>
      <c r="L127" s="75"/>
      <c r="M127" s="75"/>
      <c r="N127" s="75"/>
      <c r="O127" s="75"/>
      <c r="P127" s="75"/>
      <c r="Q127" s="75"/>
      <c r="R127" s="75"/>
    </row>
    <row r="128" spans="2:19" ht="14.25" customHeight="1" thickBot="1">
      <c r="B128" s="466">
        <v>36901</v>
      </c>
      <c r="C128" s="459" t="s">
        <v>301</v>
      </c>
      <c r="D128" s="59"/>
      <c r="E128" s="462">
        <f>SUBTOTAL(9,E33:E127)*$F$4</f>
        <v>0</v>
      </c>
      <c r="G128" s="462">
        <f>SUBTOTAL(9,G33:G127)*$F$4</f>
        <v>0</v>
      </c>
      <c r="H128" s="462">
        <f t="shared" ref="H128:L128" si="41">SUBTOTAL(9,H33:H127)*$F$4</f>
        <v>0</v>
      </c>
      <c r="I128" s="462">
        <f t="shared" si="41"/>
        <v>0</v>
      </c>
      <c r="J128" s="462">
        <f t="shared" si="41"/>
        <v>0</v>
      </c>
      <c r="K128" s="462">
        <f t="shared" si="41"/>
        <v>0</v>
      </c>
      <c r="L128" s="462">
        <f t="shared" si="41"/>
        <v>0</v>
      </c>
      <c r="M128" s="231">
        <f>E128-SUM(G128:L128)</f>
        <v>0</v>
      </c>
      <c r="N128" s="6"/>
      <c r="O128" s="6"/>
      <c r="P128" s="6"/>
      <c r="Q128" s="6"/>
      <c r="R128" s="6"/>
    </row>
    <row r="129" spans="1:19" ht="14.25" customHeight="1">
      <c r="B129" s="71"/>
      <c r="C129" s="71"/>
      <c r="D129" s="59"/>
      <c r="E129" s="467"/>
      <c r="G129" s="467"/>
      <c r="H129" s="467"/>
      <c r="I129" s="467"/>
      <c r="J129" s="467"/>
      <c r="K129" s="467"/>
      <c r="L129" s="467"/>
      <c r="N129" s="6"/>
      <c r="O129" s="6"/>
      <c r="P129" s="6"/>
      <c r="Q129" s="6"/>
      <c r="R129" s="6"/>
    </row>
    <row r="130" spans="1:19" ht="14.25" customHeight="1" thickBot="1">
      <c r="B130" s="65" t="s">
        <v>440</v>
      </c>
      <c r="C130" s="65"/>
      <c r="D130" s="59"/>
      <c r="E130" s="462">
        <f>SUBTOTAL(9,E38:E125)</f>
        <v>0</v>
      </c>
      <c r="F130" s="96"/>
      <c r="G130" s="462">
        <f>SUBTOTAL(9,G38:G125)</f>
        <v>0</v>
      </c>
      <c r="H130" s="462">
        <f t="shared" ref="H130:L130" si="42">SUBTOTAL(9,H38:H125)</f>
        <v>0</v>
      </c>
      <c r="I130" s="462">
        <f t="shared" si="42"/>
        <v>0</v>
      </c>
      <c r="J130" s="462">
        <f t="shared" si="42"/>
        <v>0</v>
      </c>
      <c r="K130" s="462">
        <f t="shared" si="42"/>
        <v>0</v>
      </c>
      <c r="L130" s="462">
        <f t="shared" si="42"/>
        <v>0</v>
      </c>
      <c r="M130" s="231"/>
      <c r="N130" s="6"/>
      <c r="O130" s="6"/>
      <c r="P130" s="6"/>
      <c r="Q130" s="6"/>
      <c r="R130" s="6"/>
    </row>
    <row r="131" spans="1:19" ht="14.25" customHeight="1">
      <c r="B131" s="71"/>
      <c r="C131" s="71"/>
      <c r="D131" s="59"/>
      <c r="E131" s="9"/>
      <c r="G131" s="9"/>
      <c r="H131" s="9"/>
      <c r="I131" s="9"/>
      <c r="J131" s="9"/>
      <c r="K131" s="9"/>
      <c r="L131" s="9"/>
      <c r="N131" s="6"/>
      <c r="O131" s="6"/>
      <c r="P131" s="6"/>
      <c r="Q131" s="6"/>
      <c r="R131" s="6"/>
    </row>
    <row r="132" spans="1:19" ht="14.25" customHeight="1" thickBot="1">
      <c r="B132" s="65" t="s">
        <v>442</v>
      </c>
      <c r="C132" s="65"/>
      <c r="D132" s="76"/>
      <c r="E132" s="462">
        <f>(E130+E33)+E128</f>
        <v>0</v>
      </c>
      <c r="F132" s="96"/>
      <c r="G132" s="462">
        <f>(G130+G33)+G128</f>
        <v>0</v>
      </c>
      <c r="H132" s="462">
        <f t="shared" ref="H132:L132" si="43">(H130+H33)+H128</f>
        <v>0</v>
      </c>
      <c r="I132" s="462">
        <f t="shared" si="43"/>
        <v>0</v>
      </c>
      <c r="J132" s="462">
        <f t="shared" si="43"/>
        <v>0</v>
      </c>
      <c r="K132" s="462">
        <f t="shared" si="43"/>
        <v>0</v>
      </c>
      <c r="L132" s="462">
        <f t="shared" si="43"/>
        <v>0</v>
      </c>
      <c r="M132" s="231"/>
      <c r="N132" s="6"/>
      <c r="O132" s="6"/>
      <c r="P132" s="6"/>
      <c r="Q132" s="6"/>
      <c r="R132" s="6"/>
    </row>
    <row r="133" spans="1:19" ht="19.5" customHeight="1">
      <c r="B133" s="66"/>
      <c r="C133" s="66"/>
      <c r="D133" s="59"/>
      <c r="E133" s="10"/>
      <c r="G133" s="10"/>
      <c r="H133" s="10"/>
      <c r="I133" s="10"/>
      <c r="J133" s="10"/>
      <c r="K133" s="10"/>
      <c r="L133" s="10"/>
      <c r="N133" s="6"/>
      <c r="O133" s="6"/>
      <c r="P133" s="6"/>
      <c r="Q133" s="6"/>
      <c r="R133" s="6"/>
    </row>
    <row r="134" spans="1:19" ht="14.25" customHeight="1" thickBot="1">
      <c r="B134" s="65" t="s">
        <v>504</v>
      </c>
      <c r="C134" s="65"/>
      <c r="D134" s="59"/>
      <c r="E134" s="468">
        <f>E13-E132</f>
        <v>0</v>
      </c>
      <c r="G134" s="468">
        <f t="shared" ref="G134:L134" si="44">G13-G132</f>
        <v>0</v>
      </c>
      <c r="H134" s="468">
        <f t="shared" si="44"/>
        <v>0</v>
      </c>
      <c r="I134" s="468">
        <f t="shared" si="44"/>
        <v>0</v>
      </c>
      <c r="J134" s="468">
        <f t="shared" si="44"/>
        <v>0</v>
      </c>
      <c r="K134" s="468">
        <f t="shared" si="44"/>
        <v>0</v>
      </c>
      <c r="L134" s="468">
        <f t="shared" si="44"/>
        <v>0</v>
      </c>
      <c r="M134" s="231"/>
      <c r="N134" s="6"/>
      <c r="O134" s="6"/>
      <c r="P134" s="6"/>
      <c r="Q134" s="6"/>
      <c r="R134" s="6"/>
    </row>
    <row r="135" spans="1:19" ht="14.25" customHeight="1" thickTop="1">
      <c r="C135" s="65"/>
      <c r="D135" s="59"/>
      <c r="E135" s="75"/>
      <c r="G135" s="75"/>
      <c r="H135" s="75"/>
      <c r="I135" s="75"/>
      <c r="J135" s="75"/>
      <c r="K135" s="75"/>
      <c r="L135" s="75"/>
      <c r="M135" s="82"/>
      <c r="N135" s="6"/>
      <c r="O135" s="6"/>
      <c r="P135" s="6"/>
      <c r="Q135" s="6"/>
      <c r="R135" s="6"/>
    </row>
    <row r="136" spans="1:19" ht="14.25" customHeight="1">
      <c r="C136" s="66"/>
      <c r="D136" s="59"/>
      <c r="E136" s="75"/>
      <c r="G136" s="75"/>
      <c r="H136" s="75"/>
      <c r="I136" s="75"/>
      <c r="J136" s="75"/>
      <c r="K136" s="75"/>
      <c r="L136" s="75"/>
      <c r="N136" s="6"/>
      <c r="O136" s="6"/>
      <c r="P136" s="6"/>
      <c r="Q136" s="6"/>
      <c r="R136" s="6"/>
    </row>
    <row r="137" spans="1:19">
      <c r="C137" s="65"/>
      <c r="D137" s="59"/>
      <c r="E137" s="75"/>
      <c r="G137" s="75"/>
      <c r="H137" s="75"/>
      <c r="I137" s="75"/>
      <c r="J137" s="75"/>
      <c r="K137" s="75"/>
      <c r="L137" s="75"/>
      <c r="N137" s="6"/>
      <c r="O137" s="6"/>
      <c r="P137" s="6"/>
      <c r="Q137" s="6"/>
      <c r="R137" s="6"/>
    </row>
    <row r="138" spans="1:19" ht="21" customHeight="1">
      <c r="B138" s="68"/>
      <c r="C138" s="65"/>
      <c r="D138" s="59"/>
      <c r="E138" s="13"/>
      <c r="G138" s="13"/>
      <c r="N138" s="228"/>
      <c r="O138" s="228"/>
      <c r="P138" s="228"/>
      <c r="Q138" s="228"/>
      <c r="R138" s="228"/>
    </row>
    <row r="139" spans="1:19" ht="14.25" customHeight="1">
      <c r="B139" s="68"/>
      <c r="C139" s="65"/>
      <c r="D139" s="59"/>
      <c r="E139" s="13"/>
      <c r="G139" s="13"/>
      <c r="N139" s="228"/>
      <c r="O139" s="228"/>
      <c r="P139" s="228"/>
      <c r="Q139" s="228"/>
      <c r="R139" s="228"/>
    </row>
    <row r="140" spans="1:19" ht="14.25" customHeight="1">
      <c r="B140" s="68"/>
      <c r="C140" s="65"/>
      <c r="D140" s="59"/>
      <c r="E140" s="13"/>
      <c r="G140" s="13"/>
      <c r="N140" s="80"/>
      <c r="O140" s="80"/>
      <c r="P140" s="80"/>
      <c r="Q140" s="80"/>
      <c r="R140" s="80"/>
      <c r="S140" s="7"/>
    </row>
    <row r="141" spans="1:19" ht="14.25" customHeight="1">
      <c r="B141" s="68"/>
      <c r="C141" s="65"/>
      <c r="D141" s="59"/>
      <c r="E141" s="13"/>
      <c r="G141" s="13"/>
      <c r="N141" s="228"/>
      <c r="O141" s="228"/>
      <c r="P141" s="228"/>
      <c r="Q141" s="228"/>
      <c r="R141" s="228"/>
    </row>
    <row r="142" spans="1:19" ht="15" customHeight="1">
      <c r="B142" s="68"/>
      <c r="E142" s="77" t="s">
        <v>323</v>
      </c>
      <c r="G142" s="13"/>
      <c r="I142" s="77" t="s">
        <v>324</v>
      </c>
      <c r="J142" s="77"/>
      <c r="K142" s="77" t="s">
        <v>325</v>
      </c>
      <c r="L142" s="77" t="s">
        <v>325</v>
      </c>
      <c r="M142" s="82"/>
      <c r="N142" s="228"/>
      <c r="O142" s="228"/>
      <c r="P142" s="228"/>
      <c r="Q142" s="228"/>
      <c r="R142" s="228"/>
    </row>
    <row r="143" spans="1:19" ht="54" customHeight="1">
      <c r="B143" s="599" t="s">
        <v>326</v>
      </c>
      <c r="C143" s="600"/>
      <c r="D143" s="600"/>
      <c r="E143" s="601"/>
      <c r="F143" s="602"/>
      <c r="G143" s="602"/>
      <c r="H143" s="603"/>
      <c r="I143" s="604"/>
      <c r="J143" s="605"/>
      <c r="K143" s="475"/>
      <c r="L143" s="476"/>
      <c r="N143" s="228"/>
      <c r="O143" s="228"/>
      <c r="P143" s="228"/>
      <c r="Q143" s="228"/>
      <c r="R143" s="228"/>
    </row>
    <row r="144" spans="1:19" s="7" customFormat="1" ht="69.75" customHeight="1">
      <c r="A144" s="54"/>
      <c r="B144" s="599" t="s">
        <v>327</v>
      </c>
      <c r="C144" s="600"/>
      <c r="D144" s="600"/>
      <c r="E144" s="601"/>
      <c r="F144" s="602"/>
      <c r="G144" s="602"/>
      <c r="H144" s="603"/>
      <c r="I144" s="604"/>
      <c r="J144" s="605"/>
      <c r="K144" s="476"/>
      <c r="L144" s="476"/>
      <c r="M144" s="79"/>
      <c r="N144" s="228"/>
      <c r="O144" s="228"/>
      <c r="P144" s="228"/>
      <c r="Q144" s="228"/>
      <c r="R144" s="228"/>
      <c r="S144" s="6"/>
    </row>
    <row r="145" spans="3:21" ht="15" customHeight="1">
      <c r="D145" s="78"/>
    </row>
    <row r="146" spans="3:21">
      <c r="D146" s="78"/>
    </row>
    <row r="147" spans="3:21" ht="15" customHeight="1">
      <c r="D147" s="78"/>
    </row>
    <row r="149" spans="3:21" ht="15" customHeight="1"/>
    <row r="150" spans="3:21" ht="15" customHeight="1"/>
    <row r="151" spans="3:21" ht="14.25" customHeight="1"/>
    <row r="152" spans="3:21" ht="14.25" customHeight="1"/>
    <row r="153" spans="3:21" ht="14.25" customHeight="1"/>
    <row r="154" spans="3:21" s="51" customFormat="1" ht="14.25" customHeight="1">
      <c r="C154" s="52"/>
      <c r="D154" s="53"/>
      <c r="M154" s="79"/>
      <c r="S154" s="6"/>
      <c r="T154" s="6"/>
      <c r="U154" s="6"/>
    </row>
    <row r="155" spans="3:21" s="51" customFormat="1" ht="63.75" customHeight="1">
      <c r="C155" s="52"/>
      <c r="D155" s="53"/>
      <c r="M155" s="79"/>
      <c r="S155" s="6"/>
      <c r="T155" s="6"/>
      <c r="U155" s="6"/>
    </row>
    <row r="156" spans="3:21" s="51" customFormat="1" ht="84.75" customHeight="1">
      <c r="C156" s="52"/>
      <c r="D156" s="53"/>
      <c r="M156" s="79"/>
      <c r="S156" s="6"/>
      <c r="T156" s="6"/>
      <c r="U156" s="6"/>
    </row>
    <row r="157" spans="3:21" s="51" customFormat="1" ht="48.75" customHeight="1">
      <c r="C157" s="52"/>
      <c r="D157" s="53"/>
      <c r="M157" s="79"/>
      <c r="S157" s="6"/>
      <c r="T157" s="6"/>
      <c r="U157" s="6"/>
    </row>
  </sheetData>
  <mergeCells count="85">
    <mergeCell ref="B144:D144"/>
    <mergeCell ref="E144:H144"/>
    <mergeCell ref="I144:J144"/>
    <mergeCell ref="B143:D143"/>
    <mergeCell ref="E143:H143"/>
    <mergeCell ref="I143:J143"/>
    <mergeCell ref="N123:R123"/>
    <mergeCell ref="N124:R124"/>
    <mergeCell ref="N113:R113"/>
    <mergeCell ref="N114:R114"/>
    <mergeCell ref="N115:R115"/>
    <mergeCell ref="N116:R116"/>
    <mergeCell ref="N117:R117"/>
    <mergeCell ref="N125:R125"/>
    <mergeCell ref="N112:R112"/>
    <mergeCell ref="N76:R76"/>
    <mergeCell ref="N77:R77"/>
    <mergeCell ref="N78:R78"/>
    <mergeCell ref="N79:R79"/>
    <mergeCell ref="N82:R82"/>
    <mergeCell ref="N84:R84"/>
    <mergeCell ref="N85:R85"/>
    <mergeCell ref="N88:R88"/>
    <mergeCell ref="N99:R99"/>
    <mergeCell ref="N110:R110"/>
    <mergeCell ref="N111:R111"/>
    <mergeCell ref="N118:R118"/>
    <mergeCell ref="N119:R119"/>
    <mergeCell ref="N120:R120"/>
    <mergeCell ref="N75:R75"/>
    <mergeCell ref="N59:R59"/>
    <mergeCell ref="N60:R60"/>
    <mergeCell ref="N61:R61"/>
    <mergeCell ref="N63:R63"/>
    <mergeCell ref="N64:R64"/>
    <mergeCell ref="N65:R65"/>
    <mergeCell ref="N66:R66"/>
    <mergeCell ref="N67:R67"/>
    <mergeCell ref="N70:R70"/>
    <mergeCell ref="N71:R71"/>
    <mergeCell ref="N72:R72"/>
    <mergeCell ref="N58:R58"/>
    <mergeCell ref="N43:R43"/>
    <mergeCell ref="N44:R44"/>
    <mergeCell ref="N45:R45"/>
    <mergeCell ref="N46:R46"/>
    <mergeCell ref="N49:R49"/>
    <mergeCell ref="N50:R50"/>
    <mergeCell ref="N51:R51"/>
    <mergeCell ref="N52:R52"/>
    <mergeCell ref="N53:R53"/>
    <mergeCell ref="N55:R55"/>
    <mergeCell ref="N56:R56"/>
    <mergeCell ref="B33:C33"/>
    <mergeCell ref="N33:R33"/>
    <mergeCell ref="B35:C35"/>
    <mergeCell ref="N39:R39"/>
    <mergeCell ref="N40:R40"/>
    <mergeCell ref="N42:R42"/>
    <mergeCell ref="N26:R26"/>
    <mergeCell ref="N27:R27"/>
    <mergeCell ref="N28:R28"/>
    <mergeCell ref="N29:R29"/>
    <mergeCell ref="N31:R31"/>
    <mergeCell ref="N32:R32"/>
    <mergeCell ref="N25:R25"/>
    <mergeCell ref="N9:R9"/>
    <mergeCell ref="N10:R10"/>
    <mergeCell ref="N11:R11"/>
    <mergeCell ref="N12:R12"/>
    <mergeCell ref="N13:R13"/>
    <mergeCell ref="N16:R16"/>
    <mergeCell ref="N17:R17"/>
    <mergeCell ref="N18:R18"/>
    <mergeCell ref="N19:R19"/>
    <mergeCell ref="N20:R20"/>
    <mergeCell ref="N22:R22"/>
    <mergeCell ref="N2:R2"/>
    <mergeCell ref="F4:G4"/>
    <mergeCell ref="I4:J4"/>
    <mergeCell ref="K4:L4"/>
    <mergeCell ref="B6:B7"/>
    <mergeCell ref="C6:C7"/>
    <mergeCell ref="E6:E7"/>
    <mergeCell ref="N6:R6"/>
  </mergeCells>
  <conditionalFormatting sqref="E138:E141">
    <cfRule type="cellIs" dxfId="1" priority="2" operator="notEqual">
      <formula>0</formula>
    </cfRule>
  </conditionalFormatting>
  <conditionalFormatting sqref="G138:G142">
    <cfRule type="cellIs" dxfId="0" priority="1" operator="notEqual">
      <formula>0</formula>
    </cfRule>
  </conditionalFormatting>
  <dataValidations count="1">
    <dataValidation type="list" allowBlank="1" showInputMessage="1" showErrorMessage="1" sqref="F4" xr:uid="{82410211-90DB-4F1B-B5D0-CA76EDF3393A}">
      <formula1>LEVY</formula1>
    </dataValidation>
  </dataValidations>
  <pageMargins left="0.70866141732283472" right="0.70866141732283472" top="0.74803149606299213" bottom="0.74803149606299213" header="0.31496062992125984" footer="0.31496062992125984"/>
  <pageSetup paperSize="9" scale="50" fitToHeight="3" orientation="portrait" r:id="rId1"/>
  <rowBreaks count="1" manualBreakCount="1">
    <brk id="121"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E730DA89614C842825C15C1E0412B79" ma:contentTypeVersion="14" ma:contentTypeDescription="Create a new document." ma:contentTypeScope="" ma:versionID="e6f192da0dfd206729ab14ef997b7557">
  <xsd:schema xmlns:xsd="http://www.w3.org/2001/XMLSchema" xmlns:xs="http://www.w3.org/2001/XMLSchema" xmlns:p="http://schemas.microsoft.com/office/2006/metadata/properties" xmlns:ns2="570cc8e9-ddad-4648-8099-11177c0671b9" xmlns:ns3="20181285-c72c-4a81-8780-65a131e2c63f" targetNamespace="http://schemas.microsoft.com/office/2006/metadata/properties" ma:root="true" ma:fieldsID="07d7494a86df6d5d755e21b82d8c7b3f" ns2:_="" ns3:_="">
    <xsd:import namespace="570cc8e9-ddad-4648-8099-11177c0671b9"/>
    <xsd:import namespace="20181285-c72c-4a81-8780-65a131e2c6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0cc8e9-ddad-4648-8099-11177c067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181285-c72c-4a81-8780-65a131e2c6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C3844A-D5BF-47AE-AF1E-1F1C92B0E7BF}">
  <ds:schemaRefs>
    <ds:schemaRef ds:uri="http://schemas.microsoft.com/DataMashup"/>
  </ds:schemaRefs>
</ds:datastoreItem>
</file>

<file path=customXml/itemProps2.xml><?xml version="1.0" encoding="utf-8"?>
<ds:datastoreItem xmlns:ds="http://schemas.openxmlformats.org/officeDocument/2006/customXml" ds:itemID="{944A3624-A2E3-40A4-80AC-2E2F5BD7F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0cc8e9-ddad-4648-8099-11177c0671b9"/>
    <ds:schemaRef ds:uri="20181285-c72c-4a81-8780-65a131e2c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44CE1-F6B4-401D-BAA1-A23250FE48AF}">
  <ds:schemaRefs>
    <ds:schemaRef ds:uri="http://schemas.microsoft.com/sharepoint/v3/contenttype/forms"/>
  </ds:schemaRefs>
</ds:datastoreItem>
</file>

<file path=customXml/itemProps4.xml><?xml version="1.0" encoding="utf-8"?>
<ds:datastoreItem xmlns:ds="http://schemas.openxmlformats.org/officeDocument/2006/customXml" ds:itemID="{4F89708F-E727-46CE-8C5C-176D7056D226}">
  <ds:schemaRefs>
    <ds:schemaRef ds:uri="http://schemas.openxmlformats.org/package/2006/metadata/core-properties"/>
    <ds:schemaRef ds:uri="http://purl.org/dc/dcmitype/"/>
    <ds:schemaRef ds:uri="http://schemas.microsoft.com/office/infopath/2007/PartnerControls"/>
    <ds:schemaRef ds:uri="20181285-c72c-4a81-8780-65a131e2c63f"/>
    <ds:schemaRef ds:uri="http://schemas.microsoft.com/office/2006/documentManagement/types"/>
    <ds:schemaRef ds:uri="http://purl.org/dc/elements/1.1/"/>
    <ds:schemaRef ds:uri="http://schemas.microsoft.com/office/2006/metadata/properties"/>
    <ds:schemaRef ds:uri="570cc8e9-ddad-4648-8099-11177c0671b9"/>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61</vt:i4>
      </vt:variant>
    </vt:vector>
  </HeadingPairs>
  <TitlesOfParts>
    <vt:vector size="82" baseType="lpstr">
      <vt:lpstr>Salaries</vt:lpstr>
      <vt:lpstr>Salary cost codes</vt:lpstr>
      <vt:lpstr>Cost code categories</vt:lpstr>
      <vt:lpstr>Guide&gt;&gt;</vt:lpstr>
      <vt:lpstr>Links</vt:lpstr>
      <vt:lpstr>Cost code summary</vt:lpstr>
      <vt:lpstr>Non-salary cost codes</vt:lpstr>
      <vt:lpstr>Casual Salaries</vt:lpstr>
      <vt:lpstr>Summary Sheet</vt:lpstr>
      <vt:lpstr>Continue_Fixed Salary</vt:lpstr>
      <vt:lpstr>Casual Salary</vt:lpstr>
      <vt:lpstr>Manual Salary</vt:lpstr>
      <vt:lpstr>Non-Salary Costs</vt:lpstr>
      <vt:lpstr>Budget Load</vt:lpstr>
      <vt:lpstr>Invoicing Details</vt:lpstr>
      <vt:lpstr>Guidance on non-salary costs</vt:lpstr>
      <vt:lpstr>Partner 1</vt:lpstr>
      <vt:lpstr>Partner 2</vt:lpstr>
      <vt:lpstr>Partner 3</vt:lpstr>
      <vt:lpstr>Partner 4</vt:lpstr>
      <vt:lpstr>Partner 5</vt:lpstr>
      <vt:lpstr>CasOnCostRates</vt:lpstr>
      <vt:lpstr>CasualSalaries</vt:lpstr>
      <vt:lpstr>CasualSalaryEmplTypes</vt:lpstr>
      <vt:lpstr>CasualSalaryHdrs</vt:lpstr>
      <vt:lpstr>CasualSalaryYears</vt:lpstr>
      <vt:lpstr>CostCodes</vt:lpstr>
      <vt:lpstr>CostCodesOnly</vt:lpstr>
      <vt:lpstr>CostCodeTitles</vt:lpstr>
      <vt:lpstr>EndDate</vt:lpstr>
      <vt:lpstr>ETHICS</vt:lpstr>
      <vt:lpstr>FTE</vt:lpstr>
      <vt:lpstr>FTEs</vt:lpstr>
      <vt:lpstr>FundingSource</vt:lpstr>
      <vt:lpstr>'Summary Sheet'!HERDC</vt:lpstr>
      <vt:lpstr>HERDC</vt:lpstr>
      <vt:lpstr>'Summary Sheet'!LEVY</vt:lpstr>
      <vt:lpstr>LEVY</vt:lpstr>
      <vt:lpstr>ManEmplTypes</vt:lpstr>
      <vt:lpstr>ManOnCosts</vt:lpstr>
      <vt:lpstr>ManOnCostYears</vt:lpstr>
      <vt:lpstr>ManSalary</vt:lpstr>
      <vt:lpstr>ManSalaryYears</vt:lpstr>
      <vt:lpstr>NonSalaryCostCodeCategories</vt:lpstr>
      <vt:lpstr>NonSalaryCostCodes</vt:lpstr>
      <vt:lpstr>nonSalaryCostCodesandTitles</vt:lpstr>
      <vt:lpstr>NonSalaryCostCodeTitles</vt:lpstr>
      <vt:lpstr>NonSalaryCosts</vt:lpstr>
      <vt:lpstr>NonSalaryCostsCodes</vt:lpstr>
      <vt:lpstr>NonSalaryCostYears</vt:lpstr>
      <vt:lpstr>OnCostCodes</vt:lpstr>
      <vt:lpstr>'Casual Salaries'!OnCosts</vt:lpstr>
      <vt:lpstr>'Casual Salary'!OnCosts</vt:lpstr>
      <vt:lpstr>'Continue_Fixed Salary'!OnCosts</vt:lpstr>
      <vt:lpstr>'Salary cost codes'!OnCosts</vt:lpstr>
      <vt:lpstr>OnCosts</vt:lpstr>
      <vt:lpstr>'Budget Load'!Print_Area</vt:lpstr>
      <vt:lpstr>'Partner 1'!Print_Area</vt:lpstr>
      <vt:lpstr>'Partner 2'!Print_Area</vt:lpstr>
      <vt:lpstr>'Partner 3'!Print_Area</vt:lpstr>
      <vt:lpstr>'Partner 4'!Print_Area</vt:lpstr>
      <vt:lpstr>'Partner 5'!Print_Area</vt:lpstr>
      <vt:lpstr>'Summary Sheet'!Print_Area</vt:lpstr>
      <vt:lpstr>PrjEmplTypes</vt:lpstr>
      <vt:lpstr>PrjOnCosts</vt:lpstr>
      <vt:lpstr>PrjOnCostYear</vt:lpstr>
      <vt:lpstr>PrjOnCostYears</vt:lpstr>
      <vt:lpstr>PrjSalaries</vt:lpstr>
      <vt:lpstr>PrjSalaryYears</vt:lpstr>
      <vt:lpstr>question</vt:lpstr>
      <vt:lpstr>ResCategories</vt:lpstr>
      <vt:lpstr>Salaries</vt:lpstr>
      <vt:lpstr>SalaryCodes</vt:lpstr>
      <vt:lpstr>SalaryCostCodes</vt:lpstr>
      <vt:lpstr>SalaryIncrements</vt:lpstr>
      <vt:lpstr>SalaryLevels</vt:lpstr>
      <vt:lpstr>SalaryScale</vt:lpstr>
      <vt:lpstr>SalaryYears</vt:lpstr>
      <vt:lpstr>SourceofFunds</vt:lpstr>
      <vt:lpstr>Stage</vt:lpstr>
      <vt:lpstr>StartDate</vt:lpstr>
      <vt:lpstr>YesNo</vt:lpstr>
    </vt:vector>
  </TitlesOfParts>
  <Manager/>
  <Company>Australian Catholic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Martin Kelly</cp:lastModifiedBy>
  <cp:revision/>
  <dcterms:created xsi:type="dcterms:W3CDTF">2016-07-04T04:06:38Z</dcterms:created>
  <dcterms:modified xsi:type="dcterms:W3CDTF">2023-09-03T23:20:40Z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0x010100FE730DA89614C842825C15C1E0412B79</vt:lpwstr>
  </property>
</Properties>
</file>